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d0b863451539cda8/Dokumenty/Dotace/Kanalizace a vodovod Dunajovice/2024/"/>
    </mc:Choice>
  </mc:AlternateContent>
  <xr:revisionPtr revIDLastSave="2" documentId="8_{23CBD51C-AA54-4858-BBE4-07755C8C0A76}" xr6:coauthVersionLast="47" xr6:coauthVersionMax="47" xr10:uidLastSave="{E2DEE36D-C812-4D1A-B2A1-E4DA7A456B07}"/>
  <bookViews>
    <workbookView xWindow="-120" yWindow="-120" windowWidth="25440" windowHeight="15390" xr2:uid="{00000000-000D-0000-FFFF-FFFF00000000}"/>
  </bookViews>
  <sheets>
    <sheet name="Rekapitulace stavby" sheetId="1" r:id="rId1"/>
    <sheet name="52-1-2022 - Oprava kanali..." sheetId="2" r:id="rId2"/>
    <sheet name="52-2-2022 - Vedlejší rozp..." sheetId="3" r:id="rId3"/>
  </sheets>
  <definedNames>
    <definedName name="_xlnm._FilterDatabase" localSheetId="1" hidden="1">'52-1-2022 - Oprava kanali...'!$C$131:$K$284</definedName>
    <definedName name="_xlnm._FilterDatabase" localSheetId="2" hidden="1">'52-2-2022 - Vedlejší rozp...'!$C$120:$K$131</definedName>
    <definedName name="_xlnm.Print_Titles" localSheetId="1">'52-1-2022 - Oprava kanali...'!$131:$131</definedName>
    <definedName name="_xlnm.Print_Titles" localSheetId="2">'52-2-2022 - Vedlejší rozp...'!$120:$120</definedName>
    <definedName name="_xlnm.Print_Titles" localSheetId="0">'Rekapitulace stavby'!$92:$92</definedName>
    <definedName name="_xlnm.Print_Area" localSheetId="1">'52-1-2022 - Oprava kanali...'!$C$4:$J$76,'52-1-2022 - Oprava kanali...'!$C$82:$J$113,'52-1-2022 - Oprava kanali...'!$C$119:$J$284</definedName>
    <definedName name="_xlnm.Print_Area" localSheetId="2">'52-2-2022 - Vedlejší rozp...'!$C$4:$J$76,'52-2-2022 - Vedlejší rozp...'!$C$82:$J$102,'52-2-2022 - Vedlejší rozp...'!$C$108:$J$131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31" i="3"/>
  <c r="BH131" i="3"/>
  <c r="BG131" i="3"/>
  <c r="BF131" i="3"/>
  <c r="T131" i="3"/>
  <c r="T130" i="3" s="1"/>
  <c r="R131" i="3"/>
  <c r="R130" i="3" s="1"/>
  <c r="P131" i="3"/>
  <c r="P130" i="3" s="1"/>
  <c r="BI129" i="3"/>
  <c r="BH129" i="3"/>
  <c r="BG129" i="3"/>
  <c r="BF129" i="3"/>
  <c r="T129" i="3"/>
  <c r="R129" i="3"/>
  <c r="P129" i="3"/>
  <c r="BI128" i="3"/>
  <c r="BH128" i="3"/>
  <c r="BG128" i="3"/>
  <c r="BF128" i="3"/>
  <c r="J34" i="3" s="1"/>
  <c r="T128" i="3"/>
  <c r="R128" i="3"/>
  <c r="P128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J118" i="3"/>
  <c r="J117" i="3"/>
  <c r="F117" i="3"/>
  <c r="F115" i="3"/>
  <c r="E113" i="3"/>
  <c r="J92" i="3"/>
  <c r="J91" i="3"/>
  <c r="F91" i="3"/>
  <c r="F89" i="3"/>
  <c r="E87" i="3"/>
  <c r="J18" i="3"/>
  <c r="E18" i="3"/>
  <c r="F118" i="3" s="1"/>
  <c r="J17" i="3"/>
  <c r="J12" i="3"/>
  <c r="J89" i="3" s="1"/>
  <c r="E7" i="3"/>
  <c r="E111" i="3" s="1"/>
  <c r="J37" i="2"/>
  <c r="J36" i="2"/>
  <c r="AY95" i="1" s="1"/>
  <c r="J35" i="2"/>
  <c r="AX95" i="1" s="1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0" i="2"/>
  <c r="BH280" i="2"/>
  <c r="BG280" i="2"/>
  <c r="BF280" i="2"/>
  <c r="T280" i="2"/>
  <c r="T279" i="2"/>
  <c r="T278" i="2"/>
  <c r="R280" i="2"/>
  <c r="R279" i="2" s="1"/>
  <c r="R278" i="2" s="1"/>
  <c r="P280" i="2"/>
  <c r="P279" i="2"/>
  <c r="P278" i="2" s="1"/>
  <c r="BI277" i="2"/>
  <c r="BH277" i="2"/>
  <c r="BG277" i="2"/>
  <c r="BF277" i="2"/>
  <c r="T277" i="2"/>
  <c r="R277" i="2"/>
  <c r="P277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2" i="2"/>
  <c r="BH272" i="2"/>
  <c r="BG272" i="2"/>
  <c r="BF272" i="2"/>
  <c r="T272" i="2"/>
  <c r="R272" i="2"/>
  <c r="P272" i="2"/>
  <c r="BI269" i="2"/>
  <c r="BH269" i="2"/>
  <c r="BG269" i="2"/>
  <c r="BF269" i="2"/>
  <c r="T269" i="2"/>
  <c r="R269" i="2"/>
  <c r="P269" i="2"/>
  <c r="BI266" i="2"/>
  <c r="BH266" i="2"/>
  <c r="BG266" i="2"/>
  <c r="BF266" i="2"/>
  <c r="T266" i="2"/>
  <c r="R266" i="2"/>
  <c r="P266" i="2"/>
  <c r="BI261" i="2"/>
  <c r="BH261" i="2"/>
  <c r="BG261" i="2"/>
  <c r="BF261" i="2"/>
  <c r="T261" i="2"/>
  <c r="R261" i="2"/>
  <c r="P261" i="2"/>
  <c r="BI259" i="2"/>
  <c r="BH259" i="2"/>
  <c r="BG259" i="2"/>
  <c r="BF259" i="2"/>
  <c r="T259" i="2"/>
  <c r="T258" i="2" s="1"/>
  <c r="R259" i="2"/>
  <c r="R258" i="2" s="1"/>
  <c r="P259" i="2"/>
  <c r="P258" i="2" s="1"/>
  <c r="BI252" i="2"/>
  <c r="BH252" i="2"/>
  <c r="BG252" i="2"/>
  <c r="BF252" i="2"/>
  <c r="T252" i="2"/>
  <c r="T251" i="2" s="1"/>
  <c r="R252" i="2"/>
  <c r="R251" i="2" s="1"/>
  <c r="R250" i="2" s="1"/>
  <c r="P252" i="2"/>
  <c r="P251" i="2" s="1"/>
  <c r="BI249" i="2"/>
  <c r="BH249" i="2"/>
  <c r="BG249" i="2"/>
  <c r="BF249" i="2"/>
  <c r="T249" i="2"/>
  <c r="R249" i="2"/>
  <c r="P249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0" i="2"/>
  <c r="BH230" i="2"/>
  <c r="BG230" i="2"/>
  <c r="BF230" i="2"/>
  <c r="T230" i="2"/>
  <c r="R230" i="2"/>
  <c r="P230" i="2"/>
  <c r="BI228" i="2"/>
  <c r="BH228" i="2"/>
  <c r="BG228" i="2"/>
  <c r="BF228" i="2"/>
  <c r="T228" i="2"/>
  <c r="R228" i="2"/>
  <c r="P228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4" i="2"/>
  <c r="BH204" i="2"/>
  <c r="BG204" i="2"/>
  <c r="BF204" i="2"/>
  <c r="T204" i="2"/>
  <c r="R204" i="2"/>
  <c r="P204" i="2"/>
  <c r="BI201" i="2"/>
  <c r="BH201" i="2"/>
  <c r="BG201" i="2"/>
  <c r="BF201" i="2"/>
  <c r="T201" i="2"/>
  <c r="R201" i="2"/>
  <c r="P201" i="2"/>
  <c r="BI194" i="2"/>
  <c r="BH194" i="2"/>
  <c r="BG194" i="2"/>
  <c r="BF194" i="2"/>
  <c r="T194" i="2"/>
  <c r="R194" i="2"/>
  <c r="P194" i="2"/>
  <c r="BI190" i="2"/>
  <c r="BH190" i="2"/>
  <c r="BG190" i="2"/>
  <c r="BF190" i="2"/>
  <c r="T190" i="2"/>
  <c r="R190" i="2"/>
  <c r="P190" i="2"/>
  <c r="BI187" i="2"/>
  <c r="BH187" i="2"/>
  <c r="BG187" i="2"/>
  <c r="BF187" i="2"/>
  <c r="T187" i="2"/>
  <c r="R187" i="2"/>
  <c r="P187" i="2"/>
  <c r="BI175" i="2"/>
  <c r="BH175" i="2"/>
  <c r="BG175" i="2"/>
  <c r="BF175" i="2"/>
  <c r="T175" i="2"/>
  <c r="R175" i="2"/>
  <c r="P175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4" i="2"/>
  <c r="BH164" i="2"/>
  <c r="BG164" i="2"/>
  <c r="BF164" i="2"/>
  <c r="T164" i="2"/>
  <c r="R164" i="2"/>
  <c r="P164" i="2"/>
  <c r="BI159" i="2"/>
  <c r="BH159" i="2"/>
  <c r="BG159" i="2"/>
  <c r="BF159" i="2"/>
  <c r="T159" i="2"/>
  <c r="R159" i="2"/>
  <c r="P159" i="2"/>
  <c r="BI152" i="2"/>
  <c r="BH152" i="2"/>
  <c r="BG152" i="2"/>
  <c r="BF152" i="2"/>
  <c r="T152" i="2"/>
  <c r="T151" i="2"/>
  <c r="R152" i="2"/>
  <c r="R151" i="2" s="1"/>
  <c r="P152" i="2"/>
  <c r="P151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2" i="2"/>
  <c r="BH142" i="2"/>
  <c r="BG142" i="2"/>
  <c r="BF142" i="2"/>
  <c r="T142" i="2"/>
  <c r="R142" i="2"/>
  <c r="P142" i="2"/>
  <c r="BI136" i="2"/>
  <c r="BH136" i="2"/>
  <c r="BG136" i="2"/>
  <c r="BF136" i="2"/>
  <c r="T136" i="2"/>
  <c r="R136" i="2"/>
  <c r="P136" i="2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 s="1"/>
  <c r="J17" i="2"/>
  <c r="J12" i="2"/>
  <c r="J126" i="2" s="1"/>
  <c r="E7" i="2"/>
  <c r="E85" i="2" s="1"/>
  <c r="L90" i="1"/>
  <c r="AM90" i="1"/>
  <c r="AM89" i="1"/>
  <c r="L89" i="1"/>
  <c r="AM87" i="1"/>
  <c r="L87" i="1"/>
  <c r="L85" i="1"/>
  <c r="L84" i="1"/>
  <c r="BK159" i="2"/>
  <c r="J284" i="2"/>
  <c r="BK275" i="2"/>
  <c r="BK284" i="2"/>
  <c r="BK269" i="2"/>
  <c r="J266" i="2"/>
  <c r="BK190" i="2"/>
  <c r="J272" i="2"/>
  <c r="BK214" i="2"/>
  <c r="BK204" i="2"/>
  <c r="BK152" i="2"/>
  <c r="BK131" i="3"/>
  <c r="J124" i="3"/>
  <c r="BK252" i="2"/>
  <c r="J249" i="2"/>
  <c r="BK247" i="2"/>
  <c r="J245" i="2"/>
  <c r="BK243" i="2"/>
  <c r="J242" i="2"/>
  <c r="BK240" i="2"/>
  <c r="BK238" i="2"/>
  <c r="BK237" i="2"/>
  <c r="J236" i="2"/>
  <c r="BK228" i="2"/>
  <c r="J226" i="2"/>
  <c r="BK223" i="2"/>
  <c r="BK218" i="2"/>
  <c r="BK216" i="2"/>
  <c r="J212" i="2"/>
  <c r="BK194" i="2"/>
  <c r="BK175" i="2"/>
  <c r="J168" i="2"/>
  <c r="BK164" i="2"/>
  <c r="J150" i="2"/>
  <c r="J283" i="2"/>
  <c r="BK276" i="2"/>
  <c r="J136" i="2"/>
  <c r="J277" i="2"/>
  <c r="BK261" i="2"/>
  <c r="AS94" i="1"/>
  <c r="BK201" i="2"/>
  <c r="J142" i="2"/>
  <c r="BK129" i="3"/>
  <c r="BK128" i="3"/>
  <c r="J128" i="3"/>
  <c r="J252" i="2"/>
  <c r="J248" i="2"/>
  <c r="BK245" i="2"/>
  <c r="J244" i="2"/>
  <c r="BK242" i="2"/>
  <c r="J241" i="2"/>
  <c r="BK239" i="2"/>
  <c r="J238" i="2"/>
  <c r="J237" i="2"/>
  <c r="BK230" i="2"/>
  <c r="J228" i="2"/>
  <c r="BK225" i="2"/>
  <c r="J223" i="2"/>
  <c r="J218" i="2"/>
  <c r="J214" i="2"/>
  <c r="BK210" i="2"/>
  <c r="J190" i="2"/>
  <c r="J187" i="2"/>
  <c r="BK168" i="2"/>
  <c r="J167" i="2"/>
  <c r="J152" i="2"/>
  <c r="BK142" i="2"/>
  <c r="BK277" i="2"/>
  <c r="J275" i="2"/>
  <c r="BK283" i="2"/>
  <c r="J269" i="2"/>
  <c r="J194" i="2"/>
  <c r="BK272" i="2"/>
  <c r="J259" i="2"/>
  <c r="J211" i="2"/>
  <c r="J204" i="2"/>
  <c r="BK150" i="2"/>
  <c r="BK124" i="3"/>
  <c r="BK125" i="3"/>
  <c r="J125" i="3"/>
  <c r="BK249" i="2"/>
  <c r="BK248" i="2"/>
  <c r="J247" i="2"/>
  <c r="BK244" i="2"/>
  <c r="J243" i="2"/>
  <c r="BK241" i="2"/>
  <c r="J240" i="2"/>
  <c r="J239" i="2"/>
  <c r="BK236" i="2"/>
  <c r="J230" i="2"/>
  <c r="BK226" i="2"/>
  <c r="J225" i="2"/>
  <c r="BK220" i="2"/>
  <c r="J220" i="2"/>
  <c r="J216" i="2"/>
  <c r="BK211" i="2"/>
  <c r="J201" i="2"/>
  <c r="BK187" i="2"/>
  <c r="J175" i="2"/>
  <c r="BK167" i="2"/>
  <c r="J164" i="2"/>
  <c r="J148" i="2"/>
  <c r="BK280" i="2"/>
  <c r="J276" i="2"/>
  <c r="BK148" i="2"/>
  <c r="J280" i="2"/>
  <c r="BK266" i="2"/>
  <c r="BK259" i="2"/>
  <c r="J261" i="2"/>
  <c r="BK212" i="2"/>
  <c r="J210" i="2"/>
  <c r="J159" i="2"/>
  <c r="BK136" i="2"/>
  <c r="J129" i="3"/>
  <c r="J131" i="3"/>
  <c r="P250" i="2" l="1"/>
  <c r="T250" i="2"/>
  <c r="T135" i="2"/>
  <c r="BK166" i="2"/>
  <c r="J166" i="2" s="1"/>
  <c r="J102" i="2" s="1"/>
  <c r="BK213" i="2"/>
  <c r="J213" i="2" s="1"/>
  <c r="J105" i="2" s="1"/>
  <c r="P135" i="2"/>
  <c r="BK158" i="2"/>
  <c r="J158" i="2" s="1"/>
  <c r="J101" i="2" s="1"/>
  <c r="T158" i="2"/>
  <c r="T166" i="2"/>
  <c r="R193" i="2"/>
  <c r="P203" i="2"/>
  <c r="R213" i="2"/>
  <c r="R260" i="2"/>
  <c r="T282" i="2"/>
  <c r="P123" i="3"/>
  <c r="P122" i="3"/>
  <c r="P127" i="3"/>
  <c r="P126" i="3" s="1"/>
  <c r="BK135" i="2"/>
  <c r="J135" i="2" s="1"/>
  <c r="J99" i="2" s="1"/>
  <c r="R158" i="2"/>
  <c r="P166" i="2"/>
  <c r="P193" i="2"/>
  <c r="BK203" i="2"/>
  <c r="J203" i="2" s="1"/>
  <c r="J104" i="2" s="1"/>
  <c r="T203" i="2"/>
  <c r="T213" i="2"/>
  <c r="BK260" i="2"/>
  <c r="J260" i="2"/>
  <c r="J109" i="2"/>
  <c r="P260" i="2"/>
  <c r="BK282" i="2"/>
  <c r="J282" i="2"/>
  <c r="J112" i="2"/>
  <c r="P282" i="2"/>
  <c r="R123" i="3"/>
  <c r="R122" i="3"/>
  <c r="BK127" i="3"/>
  <c r="J127" i="3"/>
  <c r="J100" i="3" s="1"/>
  <c r="T127" i="3"/>
  <c r="T126" i="3"/>
  <c r="R135" i="2"/>
  <c r="P158" i="2"/>
  <c r="R166" i="2"/>
  <c r="BK193" i="2"/>
  <c r="J193" i="2"/>
  <c r="J103" i="2" s="1"/>
  <c r="T193" i="2"/>
  <c r="R203" i="2"/>
  <c r="P213" i="2"/>
  <c r="T260" i="2"/>
  <c r="R282" i="2"/>
  <c r="BK123" i="3"/>
  <c r="J123" i="3"/>
  <c r="J98" i="3" s="1"/>
  <c r="T123" i="3"/>
  <c r="T122" i="3"/>
  <c r="T121" i="3" s="1"/>
  <c r="R127" i="3"/>
  <c r="R126" i="3"/>
  <c r="BK251" i="2"/>
  <c r="J251" i="2" s="1"/>
  <c r="J107" i="2" s="1"/>
  <c r="BK279" i="2"/>
  <c r="J279" i="2"/>
  <c r="J111" i="2"/>
  <c r="BK151" i="2"/>
  <c r="J151" i="2"/>
  <c r="J100" i="2"/>
  <c r="BK130" i="3"/>
  <c r="J130" i="3" s="1"/>
  <c r="J101" i="3" s="1"/>
  <c r="BK258" i="2"/>
  <c r="J258" i="2"/>
  <c r="J108" i="2" s="1"/>
  <c r="BE125" i="3"/>
  <c r="E85" i="3"/>
  <c r="F92" i="3"/>
  <c r="J115" i="3"/>
  <c r="BE128" i="3"/>
  <c r="BE129" i="3"/>
  <c r="BE124" i="3"/>
  <c r="BE131" i="3"/>
  <c r="AW96" i="1"/>
  <c r="J89" i="2"/>
  <c r="F92" i="2"/>
  <c r="E122" i="2"/>
  <c r="BE136" i="2"/>
  <c r="BE142" i="2"/>
  <c r="BE150" i="2"/>
  <c r="BE159" i="2"/>
  <c r="BE204" i="2"/>
  <c r="BE210" i="2"/>
  <c r="BE259" i="2"/>
  <c r="BE261" i="2"/>
  <c r="BE266" i="2"/>
  <c r="BE272" i="2"/>
  <c r="BE275" i="2"/>
  <c r="BE276" i="2"/>
  <c r="BE277" i="2"/>
  <c r="BE280" i="2"/>
  <c r="BE283" i="2"/>
  <c r="BE284" i="2"/>
  <c r="BE148" i="2"/>
  <c r="BE152" i="2"/>
  <c r="BE164" i="2"/>
  <c r="BE167" i="2"/>
  <c r="BE168" i="2"/>
  <c r="BE175" i="2"/>
  <c r="BE187" i="2"/>
  <c r="BE190" i="2"/>
  <c r="BE194" i="2"/>
  <c r="BE201" i="2"/>
  <c r="BE211" i="2"/>
  <c r="BE212" i="2"/>
  <c r="BE214" i="2"/>
  <c r="BE216" i="2"/>
  <c r="BE218" i="2"/>
  <c r="BE220" i="2"/>
  <c r="BE223" i="2"/>
  <c r="BE225" i="2"/>
  <c r="BE226" i="2"/>
  <c r="BE228" i="2"/>
  <c r="BE230" i="2"/>
  <c r="BE236" i="2"/>
  <c r="BE237" i="2"/>
  <c r="BE238" i="2"/>
  <c r="BE239" i="2"/>
  <c r="BE240" i="2"/>
  <c r="BE241" i="2"/>
  <c r="BE242" i="2"/>
  <c r="BE243" i="2"/>
  <c r="BE244" i="2"/>
  <c r="BE245" i="2"/>
  <c r="BE247" i="2"/>
  <c r="BE248" i="2"/>
  <c r="BE249" i="2"/>
  <c r="BE252" i="2"/>
  <c r="BE269" i="2"/>
  <c r="F34" i="2"/>
  <c r="BA95" i="1" s="1"/>
  <c r="F36" i="3"/>
  <c r="BC96" i="1" s="1"/>
  <c r="J34" i="2"/>
  <c r="AW95" i="1" s="1"/>
  <c r="F35" i="2"/>
  <c r="BB95" i="1"/>
  <c r="F37" i="2"/>
  <c r="BD95" i="1" s="1"/>
  <c r="F35" i="3"/>
  <c r="BB96" i="1"/>
  <c r="F34" i="3"/>
  <c r="BA96" i="1" s="1"/>
  <c r="F36" i="2"/>
  <c r="BC95" i="1" s="1"/>
  <c r="F37" i="3"/>
  <c r="BD96" i="1" s="1"/>
  <c r="T134" i="2" l="1"/>
  <c r="T133" i="2" s="1"/>
  <c r="T132" i="2" s="1"/>
  <c r="BK134" i="2"/>
  <c r="J134" i="2" s="1"/>
  <c r="J98" i="2" s="1"/>
  <c r="R134" i="2"/>
  <c r="R133" i="2"/>
  <c r="R132" i="2" s="1"/>
  <c r="P121" i="3"/>
  <c r="AU96" i="1"/>
  <c r="P134" i="2"/>
  <c r="P133" i="2" s="1"/>
  <c r="P132" i="2" s="1"/>
  <c r="AU95" i="1" s="1"/>
  <c r="R121" i="3"/>
  <c r="BK250" i="2"/>
  <c r="J250" i="2" s="1"/>
  <c r="J106" i="2" s="1"/>
  <c r="BK278" i="2"/>
  <c r="J278" i="2" s="1"/>
  <c r="J110" i="2" s="1"/>
  <c r="BK122" i="3"/>
  <c r="J122" i="3"/>
  <c r="J97" i="3"/>
  <c r="BK126" i="3"/>
  <c r="J126" i="3" s="1"/>
  <c r="J99" i="3" s="1"/>
  <c r="BK133" i="2"/>
  <c r="J133" i="2" s="1"/>
  <c r="J97" i="2" s="1"/>
  <c r="BD94" i="1"/>
  <c r="W33" i="1" s="1"/>
  <c r="BB94" i="1"/>
  <c r="W31" i="1"/>
  <c r="BC94" i="1"/>
  <c r="W32" i="1" s="1"/>
  <c r="F33" i="2"/>
  <c r="AZ95" i="1"/>
  <c r="BA94" i="1"/>
  <c r="W30" i="1" s="1"/>
  <c r="J33" i="3"/>
  <c r="AV96" i="1"/>
  <c r="AT96" i="1" s="1"/>
  <c r="F33" i="3"/>
  <c r="AZ96" i="1" s="1"/>
  <c r="J33" i="2"/>
  <c r="AV95" i="1" s="1"/>
  <c r="AT95" i="1" s="1"/>
  <c r="BK121" i="3" l="1"/>
  <c r="J121" i="3" s="1"/>
  <c r="J96" i="3" s="1"/>
  <c r="BK132" i="2"/>
  <c r="J132" i="2" s="1"/>
  <c r="J30" i="2" s="1"/>
  <c r="AG95" i="1" s="1"/>
  <c r="AU94" i="1"/>
  <c r="AW94" i="1"/>
  <c r="AK30" i="1" s="1"/>
  <c r="AZ94" i="1"/>
  <c r="W29" i="1"/>
  <c r="AX94" i="1"/>
  <c r="AY94" i="1"/>
  <c r="J39" i="2" l="1"/>
  <c r="J96" i="2"/>
  <c r="AN95" i="1"/>
  <c r="J30" i="3"/>
  <c r="AG96" i="1" s="1"/>
  <c r="AV94" i="1"/>
  <c r="AK29" i="1" s="1"/>
  <c r="J39" i="3" l="1"/>
  <c r="AN96" i="1"/>
  <c r="AG94" i="1"/>
  <c r="AK26" i="1"/>
  <c r="AK35" i="1" s="1"/>
  <c r="AT94" i="1"/>
  <c r="AN94" i="1" s="1"/>
</calcChain>
</file>

<file path=xl/sharedStrings.xml><?xml version="1.0" encoding="utf-8"?>
<sst xmlns="http://schemas.openxmlformats.org/spreadsheetml/2006/main" count="2102" uniqueCount="449">
  <si>
    <t>Export Komplet</t>
  </si>
  <si>
    <t/>
  </si>
  <si>
    <t>2.0</t>
  </si>
  <si>
    <t>ZAMOK</t>
  </si>
  <si>
    <t>False</t>
  </si>
  <si>
    <t>{34b5ea0d-f3e5-4b60-ac62-cd7ffde0e821}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</si>
  <si>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</si>
  <si>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</si>
  <si>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</si>
  <si>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</si>
  <si>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</si>
  <si>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</si>
  <si>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</si>
  <si>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</si>
  <si>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53-2022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</si>
  <si>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</si>
  <si>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</si>
  <si>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Dunajovice - oprava kanalizační stoky na p. č. 2623/1 k. ú. Dunajovice</t>
  </si>
  <si>
    <t>KSO:</t>
  </si>
  <si>
    <t>827 2</t>
  </si>
  <si>
    <t>CC-CZ:</t>
  </si>
  <si>
    <t>Místo:</t>
  </si>
  <si>
    <t>Dunajovice</t>
  </si>
  <si>
    <t>Datum:</t>
  </si>
  <si>
    <t>Zadavatel:</t>
  </si>
  <si>
    <t>IČ:</t>
  </si>
  <si>
    <t>Obec Dunajovice, Dunajovice č. p. 4, 379 01 Třeboň</t>
  </si>
  <si>
    <t>DIČ:</t>
  </si>
  <si>
    <t>Uchazeč:</t>
  </si>
  <si>
    <t>Vyplň údaj</t>
  </si>
  <si>
    <t>Projektant:</t>
  </si>
  <si>
    <t>AQUAPROJEKT, Na Sadech 2013/9, Č. Budějovice</t>
  </si>
  <si>
    <t>True</t>
  </si>
  <si>
    <t>Zpracovatel:</t>
  </si>
  <si>
    <t>Němcová Dagmar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</si>
  <si>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</si>
  <si>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</si>
  <si>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</si>
  <si>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</si>
  <si>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</si>
  <si>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</si>
  <si>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</si>
  <si>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</si>
  <si>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</si>
  <si>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</si>
  <si>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</si>
  <si>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</si>
  <si>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</si>
  <si>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</si>
  <si>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</si>
  <si>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</si>
  <si>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</si>
  <si>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</si>
  <si>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</si>
  <si>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</si>
  <si>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</si>
  <si>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</si>
  <si>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</si>
  <si>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</si>
  <si>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</si>
  <si>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</si>
  <si>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</si>
  <si>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</si>
  <si>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</si>
  <si>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</si>
  <si>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</si>
  <si>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</si>
  <si>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</si>
  <si>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</si>
  <si>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</si>
  <si>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</si>
  <si>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</si>
  <si>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</si>
  <si>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</si>
  <si>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</si>
  <si>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</si>
  <si>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</si>
  <si>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</si>
  <si>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</si>
  <si>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</si>
  <si>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</si>
  <si>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52-1/2022</t>
  </si>
  <si>
    <t>Oprava kanalizační stoky</t>
  </si>
  <si>
    <t>STA</t>
  </si>
  <si>
    <t>1</t>
  </si>
  <si>
    <t>{fcdd8b0a-cb57-4d42-9ad4-37c37fb8b428}</t>
  </si>
  <si>
    <t>2</t>
  </si>
  <si>
    <t>52-2/2022</t>
  </si>
  <si>
    <t>Vedlejší rozpočtové náklady</t>
  </si>
  <si>
    <t>{c6770306-f083-44fd-8075-069fe8156fa7}</t>
  </si>
  <si>
    <t>KRYCÍ LIST SOUPISU PRACÍ</t>
  </si>
  <si>
    <t>Objekt:</t>
  </si>
  <si>
    <t>52-1/2022 - Oprava kanalizační stoky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</si>
  <si>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</si>
  <si>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</si>
  <si>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</si>
  <si>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</si>
  <si>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</si>
  <si>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</si>
  <si>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</si>
  <si>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</si>
  <si>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13 - Zemní práce - hloubené vykopávky</t>
  </si>
  <si>
    <t xml:space="preserve">      16 - Zemní práce - přemístění výkopku</t>
  </si>
  <si>
    <t xml:space="preserve">      17 - Zemní práce - konstrukce ze zemin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</si>
  <si>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</si>
  <si>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</si>
  <si>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</si>
  <si>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</si>
  <si>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  91 - Doplňující konstrukce a práce pozemních komunikací, letišť a ploch</t>
  </si>
  <si>
    <t xml:space="preserve">      99 - Přesun hmot</t>
  </si>
  <si>
    <t xml:space="preserve">    997 - Přesun sutě</t>
  </si>
  <si>
    <t>M - Práce a dodávky M</t>
  </si>
  <si>
    <t xml:space="preserve">    46-M - Zemní práce při extr.mont.pracích</t>
  </si>
  <si>
    <t>SUB - Subdodávky - ostatní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</si>
  <si>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</si>
  <si>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</si>
  <si>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</si>
  <si>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</si>
  <si>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</si>
  <si>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</si>
  <si>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</si>
  <si>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</si>
  <si>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</si>
  <si>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</si>
  <si>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</si>
  <si>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</si>
  <si>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</si>
  <si>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</si>
  <si>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</si>
  <si>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</si>
  <si>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</si>
  <si>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</si>
  <si>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</si>
  <si>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</si>
  <si>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113107163</t>
  </si>
  <si>
    <t>Odstranění podkladu z kameniva drceného tl přes 200 do 300 mm strojně pl přes 50 do 200 m2</t>
  </si>
  <si>
    <t>m2</t>
  </si>
  <si>
    <t>4</t>
  </si>
  <si>
    <t>3</t>
  </si>
  <si>
    <t>1529146045</t>
  </si>
  <si>
    <t>VV</t>
  </si>
  <si>
    <t>asfaltová komunikace</t>
  </si>
  <si>
    <t>"stoka A"   41,77*0,80</t>
  </si>
  <si>
    <t>"propojovací potrubí"   21,06*0,80</t>
  </si>
  <si>
    <t>"šachta ŠA-01"   1,5*1,5</t>
  </si>
  <si>
    <t>Součet</t>
  </si>
  <si>
    <t>113107182</t>
  </si>
  <si>
    <t>Odstranění podkladu živičného tl přes 50 do 100 mm strojně pl přes 50 do 200 m2</t>
  </si>
  <si>
    <t>-602891985</t>
  </si>
  <si>
    <t xml:space="preserve">odstranění asfaltového betonu ACO 11+ (tl. 40 mm) + asfaltový beton ACP 16+ (tl. 60 mm) - v šíři výkopu </t>
  </si>
  <si>
    <t>119003211</t>
  </si>
  <si>
    <t>Mobilní plotová zábrana s reflexním pásem výšky do 1,5 m pro zabezpečení výkopu zřízení</t>
  </si>
  <si>
    <t>m</t>
  </si>
  <si>
    <t>351657001</t>
  </si>
  <si>
    <t>"délka kanalizace"    (41,77+21,06)*2</t>
  </si>
  <si>
    <t>119003212</t>
  </si>
  <si>
    <t>Mobilní plotová zábrana s reflexním pásem výšky do 1,5 m pro zabezpečení výkopu odstranění</t>
  </si>
  <si>
    <t>-1736624960</t>
  </si>
  <si>
    <t>13</t>
  </si>
  <si>
    <t>Zemní práce - hloubené vykopávky</t>
  </si>
  <si>
    <t>5</t>
  </si>
  <si>
    <t>132254203</t>
  </si>
  <si>
    <t>Hloubení zapažených rýh š do 2000 mm v hornině třídy těžitelnosti I skupiny 3 objem do 100 m3</t>
  </si>
  <si>
    <t>m3</t>
  </si>
  <si>
    <t>-1087526463</t>
  </si>
  <si>
    <t>"stoka A"   41,77*0,80*(1,02+0,99+1,0+1,06)/4</t>
  </si>
  <si>
    <t>"propojovací potrubí"   21,06*0,80*(1,02+0,99+1,0+1,06)/4</t>
  </si>
  <si>
    <t>"šachta ŠA-01"   1,5*1,5*1,1</t>
  </si>
  <si>
    <t>16</t>
  </si>
  <si>
    <t>Zemní práce - přemístění výkopku</t>
  </si>
  <si>
    <t>6</t>
  </si>
  <si>
    <t>162651112</t>
  </si>
  <si>
    <t>Vodorovné přemístění přes 4 000 do 5000 m výkopku/sypaniny z horniny třídy těžitelnosti I skupiny 1 až 3</t>
  </si>
  <si>
    <t>-2092236700</t>
  </si>
  <si>
    <t>přebytečná zemina</t>
  </si>
  <si>
    <t>"celkem výkop"   52,514</t>
  </si>
  <si>
    <t>"odpočet zeminy na zásyp"   -31,535</t>
  </si>
  <si>
    <t>7</t>
  </si>
  <si>
    <t>167151101</t>
  </si>
  <si>
    <t>Nakládání výkopku z hornin třídy těžitelnosti I skupiny 1 až 3 do 100 m3</t>
  </si>
  <si>
    <t>1956476267</t>
  </si>
  <si>
    <t>"přebytečná zemina"   20,979</t>
  </si>
  <si>
    <t>17</t>
  </si>
  <si>
    <t>Zemní práce - konstrukce ze zemin</t>
  </si>
  <si>
    <t>8</t>
  </si>
  <si>
    <t>171251101</t>
  </si>
  <si>
    <t>Uložení sypaniny do násypů nezhutněných strojně s rozprostřením</t>
  </si>
  <si>
    <t>1096603260</t>
  </si>
  <si>
    <t>9</t>
  </si>
  <si>
    <t>174101101</t>
  </si>
  <si>
    <t>Zásyp jam, šachet rýh nebo kolem objektů sypaninou se zhutněním</t>
  </si>
  <si>
    <t>343991853</t>
  </si>
  <si>
    <t>"celkem výkop"  53,619</t>
  </si>
  <si>
    <t>"odpočet šachet"   -3,14*0,62*0,62*1,3</t>
  </si>
  <si>
    <t>"odpočet obsypu vč. trub"   -(10,938+4,325)</t>
  </si>
  <si>
    <t>"odpočet lože"   -5,027</t>
  </si>
  <si>
    <t>"odpočet podkl. betonového lože"   -0,225</t>
  </si>
  <si>
    <t>10</t>
  </si>
  <si>
    <t>175151101</t>
  </si>
  <si>
    <t>Obsypání potrubí strojně sypaninou bez prohození, uloženou do 3 m</t>
  </si>
  <si>
    <t>849708337</t>
  </si>
  <si>
    <t>obsyp potrubí štěrkem 16/32 mm - 100 mm nad horní hranu potrubí</t>
  </si>
  <si>
    <t>stoka A</t>
  </si>
  <si>
    <t>"potrubí DN 400"   41,77*0,80*0,50</t>
  </si>
  <si>
    <t>"odpočet potrubí - DN 400"   -41,75*0,1382</t>
  </si>
  <si>
    <t>Mezisoučet</t>
  </si>
  <si>
    <t>obsyp potrubí štěrkem 8/16 mm - 100 mm nad horní hranu potrubí</t>
  </si>
  <si>
    <t>propojovací potrubí k UV</t>
  </si>
  <si>
    <t>"potrubí DN 200"   21,06*0,80*0,30</t>
  </si>
  <si>
    <t>"odpočet potrubí - DN 200"   -21,06*0,0346</t>
  </si>
  <si>
    <t>M</t>
  </si>
  <si>
    <t>58333651</t>
  </si>
  <si>
    <t>kamenivo těžené hrubé frakce 8/16</t>
  </si>
  <si>
    <t>t</t>
  </si>
  <si>
    <t>-726802719</t>
  </si>
  <si>
    <t>4,325*1,7</t>
  </si>
  <si>
    <t>"15 % na zhutnění"   7,353*1,15</t>
  </si>
  <si>
    <t>12</t>
  </si>
  <si>
    <t>58333674</t>
  </si>
  <si>
    <t>kamenivo těžené hrubé frakce 16/32</t>
  </si>
  <si>
    <t>884544610</t>
  </si>
  <si>
    <t>10,938*1,7</t>
  </si>
  <si>
    <t>"15 % na zhutnění"   18,595*1,15</t>
  </si>
  <si>
    <t>Vodorovné konstrukce</t>
  </si>
  <si>
    <t>451573111</t>
  </si>
  <si>
    <t>Lože pod potrubí, stoky a drobné objekty otevřený výkop ze štěrkopísku</t>
  </si>
  <si>
    <t>696497982</t>
  </si>
  <si>
    <t>lože pod potrubí - tl. 100 mm</t>
  </si>
  <si>
    <t>"potrubí DN 400"   41,77*0,80*0,10</t>
  </si>
  <si>
    <t>"potrubí DN 200"   21,06*0,80*0,10</t>
  </si>
  <si>
    <t>14</t>
  </si>
  <si>
    <t>452311141</t>
  </si>
  <si>
    <t>Podkladní desky z betonu prostého tř. C 16/20 otevřený výkop</t>
  </si>
  <si>
    <t>-1596684388</t>
  </si>
  <si>
    <t>"lože pod šachty"    1,5*1,5*0,10</t>
  </si>
  <si>
    <t>Komunikace pozemní</t>
  </si>
  <si>
    <t>564871016</t>
  </si>
  <si>
    <t>Podklad ze štěrkodrtě ŠD plochy do 100 m2 tl 300 mm</t>
  </si>
  <si>
    <t>-84814659</t>
  </si>
  <si>
    <t>565145101</t>
  </si>
  <si>
    <t>Asfaltový beton vrstva podkladní ACP 16 (obalované kamenivo OKS) tl 60 mm š do 1,5 m</t>
  </si>
  <si>
    <t>211514856</t>
  </si>
  <si>
    <t>573231106</t>
  </si>
  <si>
    <t>Postřik živičný spojovací ze silniční emulze v množství 0,30 kg/m2</t>
  </si>
  <si>
    <t>1783968187</t>
  </si>
  <si>
    <t>18</t>
  </si>
  <si>
    <t>577134031</t>
  </si>
  <si>
    <t>Asfaltový beton vrstva obrusná ACO 11 (ABS) tř. I tl 40 mm š do 1,5 m z modifikovaného asfaltu</t>
  </si>
  <si>
    <t>-129006578</t>
  </si>
  <si>
    <t>Trubní vedení</t>
  </si>
  <si>
    <t>19</t>
  </si>
  <si>
    <t>810441811</t>
  </si>
  <si>
    <t>Bourání stávajícího potrubí z betonu DN přes 400 do 600</t>
  </si>
  <si>
    <t>-71804517</t>
  </si>
  <si>
    <t>"původní potrubí DN 500"   41,77</t>
  </si>
  <si>
    <t>20</t>
  </si>
  <si>
    <t>871355221</t>
  </si>
  <si>
    <t>Kanalizační potrubí z tvrdého PVC jednovrstvé tuhost třídy SN8 DN 200</t>
  </si>
  <si>
    <t>-1437600869</t>
  </si>
  <si>
    <t>"přípojky k uličním vpustím (4 ks)"   21,06</t>
  </si>
  <si>
    <t>871390410</t>
  </si>
  <si>
    <t>Montáž kanalizačního potrubí korugovaného SN 10 z polypropylenu DN 400</t>
  </si>
  <si>
    <t>1417740242</t>
  </si>
  <si>
    <t>"kanalizační stoka A"   41,77</t>
  </si>
  <si>
    <t>22</t>
  </si>
  <si>
    <t>WVN.JP000140W</t>
  </si>
  <si>
    <t>Trubka kanalizační plastová X-Stream PP potrubí 400x6000 mm SN10</t>
  </si>
  <si>
    <t>kus</t>
  </si>
  <si>
    <t>1541209328</t>
  </si>
  <si>
    <t>41,77/6,0</t>
  </si>
  <si>
    <t>"zaokrouhleno"   7</t>
  </si>
  <si>
    <t>23</t>
  </si>
  <si>
    <t>877390420</t>
  </si>
  <si>
    <t>Montáž odboček na kanalizačním potrubí z PP trub korugovaných DN 400</t>
  </si>
  <si>
    <t>-885039509</t>
  </si>
  <si>
    <t>"odbočka 400/200"   4</t>
  </si>
  <si>
    <t>24</t>
  </si>
  <si>
    <t>28611411</t>
  </si>
  <si>
    <t>odbočka kanalizační plastová s hrdlem KG 400/200/45°</t>
  </si>
  <si>
    <t>1430881775</t>
  </si>
  <si>
    <t>25</t>
  </si>
  <si>
    <t>892351111</t>
  </si>
  <si>
    <t>Tlaková zkouška vodou potrubí DN 150 nebo 200</t>
  </si>
  <si>
    <t>-1079410022</t>
  </si>
  <si>
    <t>"potrubí DN 200"   21,06</t>
  </si>
  <si>
    <t>26</t>
  </si>
  <si>
    <t>892421111</t>
  </si>
  <si>
    <t>Tlaková zkouška vodou potrubí DN 400 nebo 500</t>
  </si>
  <si>
    <t>-166157204</t>
  </si>
  <si>
    <t>"potrubí DN 500"   41,77</t>
  </si>
  <si>
    <t>27</t>
  </si>
  <si>
    <t>894411311</t>
  </si>
  <si>
    <t>Osazení betonových nebo železobetonových dílců pro šachty skruží rovných</t>
  </si>
  <si>
    <t>-1027116952</t>
  </si>
  <si>
    <t>šachtová skruž</t>
  </si>
  <si>
    <t>"TBS-Q.1 100/50"   1</t>
  </si>
  <si>
    <t>šachtové dno</t>
  </si>
  <si>
    <t>"TBZ-Q.1 100/100"   1</t>
  </si>
  <si>
    <t>28</t>
  </si>
  <si>
    <t>BTL.0006062.URS</t>
  </si>
  <si>
    <t>skruž betonová TBS-Q 100x50x9cm</t>
  </si>
  <si>
    <t>128</t>
  </si>
  <si>
    <t>1194735354</t>
  </si>
  <si>
    <t>29</t>
  </si>
  <si>
    <t>PFB.1135601</t>
  </si>
  <si>
    <t>dno jednolité šachtové KOMPAKT TBZ-Q.1 120/113 (100/1025) KOM V max. 80</t>
  </si>
  <si>
    <t>33534272</t>
  </si>
  <si>
    <t>30</t>
  </si>
  <si>
    <t>592243480</t>
  </si>
  <si>
    <t>těsnění elastometrové pro spojení šachetních dílů  DN 1000</t>
  </si>
  <si>
    <t>773084532</t>
  </si>
  <si>
    <t>31</t>
  </si>
  <si>
    <t>895941311</t>
  </si>
  <si>
    <t>Zřízení vpusti kanalizační uliční z betonových dílců typ UVB-50</t>
  </si>
  <si>
    <t>-1232862535</t>
  </si>
  <si>
    <t>32</t>
  </si>
  <si>
    <t>59223852</t>
  </si>
  <si>
    <t>dno pro uliční vpusť s kalovou prohlubní betonové 450x300x50mm</t>
  </si>
  <si>
    <t>487983561</t>
  </si>
  <si>
    <t>33</t>
  </si>
  <si>
    <t>59223858</t>
  </si>
  <si>
    <t>skruž pro uliční vpusť horní betonová 450x570x50mm</t>
  </si>
  <si>
    <t>-1073129300</t>
  </si>
  <si>
    <t>34</t>
  </si>
  <si>
    <t>59223864</t>
  </si>
  <si>
    <t>prstenec pro uliční vpusť vyrovnávací betonový 390x60x130mm</t>
  </si>
  <si>
    <t>-332192879</t>
  </si>
  <si>
    <t>35</t>
  </si>
  <si>
    <t>59223854</t>
  </si>
  <si>
    <t>skruž pro uliční vpusť s výtokovým otvorem PVC betonová 450x350x50mm</t>
  </si>
  <si>
    <t>-1729978328</t>
  </si>
  <si>
    <t>36</t>
  </si>
  <si>
    <t>592238740</t>
  </si>
  <si>
    <t>koš pozink. C3 DIN 4052, vysoký, pro rám 500/300</t>
  </si>
  <si>
    <t>2122938082</t>
  </si>
  <si>
    <t>37</t>
  </si>
  <si>
    <t>899104112</t>
  </si>
  <si>
    <t>Osazení poklopů litinových nebo ocelových včetně rámů pro třídu zatížení D400, E600</t>
  </si>
  <si>
    <t>1690199632</t>
  </si>
  <si>
    <t>"poklop D400"   1</t>
  </si>
  <si>
    <t>38</t>
  </si>
  <si>
    <t>55241030</t>
  </si>
  <si>
    <t>poklop šachtový litinový kruhový DN 600 tř D400 kompozitní v. 40 mm, rám BEGU</t>
  </si>
  <si>
    <t>130839649</t>
  </si>
  <si>
    <t>39</t>
  </si>
  <si>
    <t>899204112</t>
  </si>
  <si>
    <t>Osazení mříží litinových včetně rámů a košů na bahno pro třídu zatížení D400, E600</t>
  </si>
  <si>
    <t>593911598</t>
  </si>
  <si>
    <t>40</t>
  </si>
  <si>
    <t>R/592238780</t>
  </si>
  <si>
    <t>mříž M1 D400 DIN 19583-13, 500/500 mm, vč. rámu</t>
  </si>
  <si>
    <t>-853056064</t>
  </si>
  <si>
    <t>Ostatní konstrukce a práce-bourání</t>
  </si>
  <si>
    <t>91</t>
  </si>
  <si>
    <t>Doplňující konstrukce a práce pozemních komunikací, letišť a ploch</t>
  </si>
  <si>
    <t>41</t>
  </si>
  <si>
    <t>919735112</t>
  </si>
  <si>
    <t>Řezání stávajícího živičného krytu hl přes 50 do 100 mm</t>
  </si>
  <si>
    <t>1449770174</t>
  </si>
  <si>
    <t>"stoka A"   41,77*2</t>
  </si>
  <si>
    <t>"propojovací potrubí"   21,06*2</t>
  </si>
  <si>
    <t>"šachta ŠA-01"   (1,5+1,5)*2</t>
  </si>
  <si>
    <t>99</t>
  </si>
  <si>
    <t>Přesun hmot</t>
  </si>
  <si>
    <t>42</t>
  </si>
  <si>
    <t>998276101</t>
  </si>
  <si>
    <t>Přesun hmot pro trubní vedení z trub z plastických hmot otevřený výkop</t>
  </si>
  <si>
    <t>1841290552</t>
  </si>
  <si>
    <t>997</t>
  </si>
  <si>
    <t>Přesun sutě</t>
  </si>
  <si>
    <t>43</t>
  </si>
  <si>
    <t>997221551</t>
  </si>
  <si>
    <t>Vodorovná doprava suti ze sypkých materiálů do 1 km</t>
  </si>
  <si>
    <t>-1791251223</t>
  </si>
  <si>
    <t>odvoz na skládku (Lišov) - 10 km</t>
  </si>
  <si>
    <t>"asfaltové povrchy"    11,553</t>
  </si>
  <si>
    <t>"podkladní vrstvy"   23,106</t>
  </si>
  <si>
    <t>44</t>
  </si>
  <si>
    <t>997221559</t>
  </si>
  <si>
    <t>Příplatek ZKD 1 km u vodorovné dopravy suti ze sypkých materiálů</t>
  </si>
  <si>
    <t>-1137870751</t>
  </si>
  <si>
    <t>34,659*9</t>
  </si>
  <si>
    <t>45</t>
  </si>
  <si>
    <t>997221561</t>
  </si>
  <si>
    <t>Vodorovná doprava suti z kusových materiálů do 1 km</t>
  </si>
  <si>
    <t>522547275</t>
  </si>
  <si>
    <t>"vyjmuté betonové potrubí"   29,239</t>
  </si>
  <si>
    <t>46</t>
  </si>
  <si>
    <t>997221569</t>
  </si>
  <si>
    <t>Příplatek ZKD 1 km u vodorovné dopravy suti z kusových materiálů</t>
  </si>
  <si>
    <t>-836374728</t>
  </si>
  <si>
    <t>odvoz na skládku Lišov - 10 km</t>
  </si>
  <si>
    <t>"vyjmuté betonové potrubí"   29,239*9</t>
  </si>
  <si>
    <t>47</t>
  </si>
  <si>
    <t>997221615</t>
  </si>
  <si>
    <t>Poplatek za uložení na skládce (skládkovné) stavebního odpadu betonového kód odpadu 17 01 01</t>
  </si>
  <si>
    <t>-17394440</t>
  </si>
  <si>
    <t>48</t>
  </si>
  <si>
    <t>997221645</t>
  </si>
  <si>
    <t>Poplatek za uložení na skládce (skládkovné) odpadu asfaltového bez dehtu kód odpadu 17 03 02</t>
  </si>
  <si>
    <t>1346781576</t>
  </si>
  <si>
    <t>49</t>
  </si>
  <si>
    <t>997221655</t>
  </si>
  <si>
    <t>Poplatek za uložení na skládce (skládkovné) zeminy a kamení kód odpadu 17 05 04</t>
  </si>
  <si>
    <t>197546075</t>
  </si>
  <si>
    <t>Práce a dodávky M</t>
  </si>
  <si>
    <t>46-M</t>
  </si>
  <si>
    <t>Zemní práce při extr.mont.pracích</t>
  </si>
  <si>
    <t>50</t>
  </si>
  <si>
    <t>892950001</t>
  </si>
  <si>
    <t>Uložení a dodávka trasovací pásky s vodičem</t>
  </si>
  <si>
    <t>64</t>
  </si>
  <si>
    <t>365241163</t>
  </si>
  <si>
    <t>41,77+21,06</t>
  </si>
  <si>
    <t>SUB</t>
  </si>
  <si>
    <t>Subdodávky - ostatní práce</t>
  </si>
  <si>
    <t>51</t>
  </si>
  <si>
    <t>043194000</t>
  </si>
  <si>
    <t>Ostatní zkoušky - hutnící zkouška nepřímou metodou v zóně zásypu</t>
  </si>
  <si>
    <t>1024</t>
  </si>
  <si>
    <t>1308257941</t>
  </si>
  <si>
    <t>52</t>
  </si>
  <si>
    <t>043194009</t>
  </si>
  <si>
    <t>Ostatní zkoušky - zkouška zátěžová</t>
  </si>
  <si>
    <t>228304016</t>
  </si>
  <si>
    <t>52-2/2022 -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</si>
  <si>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</si>
  <si>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</si>
  <si>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</si>
  <si>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460010025</t>
  </si>
  <si>
    <t xml:space="preserve">Vytyčení trasy stávajících inženýrských sítí </t>
  </si>
  <si>
    <t>kpl</t>
  </si>
  <si>
    <t>520851829</t>
  </si>
  <si>
    <t>460010030</t>
  </si>
  <si>
    <t>DIO</t>
  </si>
  <si>
    <t>-1952499430</t>
  </si>
  <si>
    <t>VRN</t>
  </si>
  <si>
    <t>VRN1</t>
  </si>
  <si>
    <t>Průzkumné, geodetické a projektové práce</t>
  </si>
  <si>
    <t>012002000</t>
  </si>
  <si>
    <t>Geodetické práce - vytyčení a zaměření díla</t>
  </si>
  <si>
    <t>1075196661</t>
  </si>
  <si>
    <t>013254000</t>
  </si>
  <si>
    <t>Dokumentace skutečného provedení stavby</t>
  </si>
  <si>
    <t>-611961435</t>
  </si>
  <si>
    <t>VRN3</t>
  </si>
  <si>
    <t>Zařízení staveniště</t>
  </si>
  <si>
    <t>030001000</t>
  </si>
  <si>
    <t>1128173439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</si>
</sst>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166" fontId="30" fillId="0" borderId="0" xfId="0" applyNumberFormat="1" applyFont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4" fontId="25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3" fillId="0" borderId="22" xfId="0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vertical="center" wrapText="1"/>
    </xf>
    <xf numFmtId="167" fontId="23" fillId="0" borderId="22" xfId="0" applyNumberFormat="1" applyFont="1" applyBorder="1" applyAlignment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center" vertical="center" wrapText="1"/>
    </xf>
    <xf numFmtId="167" fontId="36" fillId="0" borderId="22" xfId="0" applyNumberFormat="1" applyFont="1" applyBorder="1" applyAlignment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right" vertical="center"/>
    </xf>
    <xf numFmtId="0" fontId="23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>
      <selection activeCell="AN8" sqref="AN8"/>
    </sheetView>
  </sheetViews>
  <sheetFormatPr defaultRowHeight="11.25" x14ac:dyDescent="0.2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 x14ac:dyDescent="0.2"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7" t="s">
        <v>6</v>
      </c>
      <c r="BT2" s="17" t="s">
        <v>7</v>
      </c>
    </row>
    <row r="3" spans="1:74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ht="24.95" customHeight="1" x14ac:dyDescent="0.2">
      <c r="B4" s="20"/>
      <c r="D4" s="21" t="s">
        <v>9</v>
      </c>
      <c r="AR4" s="20"/>
      <c r="AS4" s="22" t="s">
        <v>10</v>
      </c>
      <c r="BE4" s="23" t="s">
        <v>11</v>
      </c>
      <c r="BS4" s="17" t="s">
        <v>12</v>
      </c>
    </row>
    <row r="5" spans="1:74" ht="12" customHeight="1" x14ac:dyDescent="0.2">
      <c r="B5" s="20"/>
      <c r="D5" s="24" t="s">
        <v>13</v>
      </c>
      <c r="K5" s="194" t="s">
        <v>14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R5" s="20"/>
      <c r="BE5" s="191" t="s">
        <v>15</v>
      </c>
      <c r="BS5" s="17" t="s">
        <v>6</v>
      </c>
    </row>
    <row r="6" spans="1:74" ht="36.950000000000003" customHeight="1" x14ac:dyDescent="0.2">
      <c r="B6" s="20"/>
      <c r="D6" s="26" t="s">
        <v>16</v>
      </c>
      <c r="K6" s="196" t="s">
        <v>17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R6" s="20"/>
      <c r="BE6" s="192"/>
      <c r="BS6" s="17" t="s">
        <v>6</v>
      </c>
    </row>
    <row r="7" spans="1:74" ht="12" customHeight="1" x14ac:dyDescent="0.2">
      <c r="B7" s="20"/>
      <c r="D7" s="27" t="s">
        <v>18</v>
      </c>
      <c r="K7" s="25" t="s">
        <v>19</v>
      </c>
      <c r="AK7" s="27" t="s">
        <v>20</v>
      </c>
      <c r="AN7" s="25" t="s">
        <v>1</v>
      </c>
      <c r="AR7" s="20"/>
      <c r="BE7" s="192"/>
      <c r="BS7" s="17" t="s">
        <v>6</v>
      </c>
    </row>
    <row r="8" spans="1:74" ht="12" customHeight="1" x14ac:dyDescent="0.2">
      <c r="B8" s="20"/>
      <c r="D8" s="27" t="s">
        <v>21</v>
      </c>
      <c r="K8" s="25" t="s">
        <v>22</v>
      </c>
      <c r="AK8" s="27" t="s">
        <v>23</v>
      </c>
      <c r="AN8" s="28" t="s">
        <v>29</v>
      </c>
      <c r="AR8" s="20"/>
      <c r="BE8" s="192"/>
      <c r="BS8" s="17" t="s">
        <v>6</v>
      </c>
    </row>
    <row r="9" spans="1:74" ht="14.45" customHeight="1" x14ac:dyDescent="0.2">
      <c r="B9" s="20"/>
      <c r="AR9" s="20"/>
      <c r="BE9" s="192"/>
      <c r="BS9" s="17" t="s">
        <v>6</v>
      </c>
    </row>
    <row r="10" spans="1:74" ht="12" customHeight="1" x14ac:dyDescent="0.2">
      <c r="B10" s="20"/>
      <c r="D10" s="27" t="s">
        <v>24</v>
      </c>
      <c r="AK10" s="27" t="s">
        <v>25</v>
      </c>
      <c r="AN10" s="25" t="s">
        <v>1</v>
      </c>
      <c r="AR10" s="20"/>
      <c r="BE10" s="192"/>
      <c r="BS10" s="17" t="s">
        <v>6</v>
      </c>
    </row>
    <row r="11" spans="1:74" ht="18.399999999999999" customHeight="1" x14ac:dyDescent="0.2">
      <c r="B11" s="20"/>
      <c r="E11" s="25" t="s">
        <v>26</v>
      </c>
      <c r="AK11" s="27" t="s">
        <v>27</v>
      </c>
      <c r="AN11" s="25" t="s">
        <v>1</v>
      </c>
      <c r="AR11" s="20"/>
      <c r="BE11" s="192"/>
      <c r="BS11" s="17" t="s">
        <v>6</v>
      </c>
    </row>
    <row r="12" spans="1:74" ht="6.95" customHeight="1" x14ac:dyDescent="0.2">
      <c r="B12" s="20"/>
      <c r="AR12" s="20"/>
      <c r="BE12" s="192"/>
      <c r="BS12" s="17" t="s">
        <v>6</v>
      </c>
    </row>
    <row r="13" spans="1:74" ht="12" customHeight="1" x14ac:dyDescent="0.2">
      <c r="B13" s="20"/>
      <c r="D13" s="27" t="s">
        <v>28</v>
      </c>
      <c r="AK13" s="27" t="s">
        <v>25</v>
      </c>
      <c r="AN13" s="29" t="s">
        <v>29</v>
      </c>
      <c r="AR13" s="20"/>
      <c r="BE13" s="192"/>
      <c r="BS13" s="17" t="s">
        <v>6</v>
      </c>
    </row>
    <row r="14" spans="1:74" ht="12.75" x14ac:dyDescent="0.2">
      <c r="B14" s="20"/>
      <c r="E14" s="197" t="s">
        <v>29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7" t="s">
        <v>27</v>
      </c>
      <c r="AN14" s="29" t="s">
        <v>29</v>
      </c>
      <c r="AR14" s="20"/>
      <c r="BE14" s="192"/>
      <c r="BS14" s="17" t="s">
        <v>6</v>
      </c>
    </row>
    <row r="15" spans="1:74" ht="6.95" customHeight="1" x14ac:dyDescent="0.2">
      <c r="B15" s="20"/>
      <c r="AR15" s="20"/>
      <c r="BE15" s="192"/>
      <c r="BS15" s="17" t="s">
        <v>4</v>
      </c>
    </row>
    <row r="16" spans="1:74" ht="12" customHeight="1" x14ac:dyDescent="0.2">
      <c r="B16" s="20"/>
      <c r="D16" s="27" t="s">
        <v>30</v>
      </c>
      <c r="AK16" s="27" t="s">
        <v>25</v>
      </c>
      <c r="AN16" s="25" t="s">
        <v>1</v>
      </c>
      <c r="AR16" s="20"/>
      <c r="BE16" s="192"/>
      <c r="BS16" s="17" t="s">
        <v>4</v>
      </c>
    </row>
    <row r="17" spans="2:71" ht="18.399999999999999" customHeight="1" x14ac:dyDescent="0.2">
      <c r="B17" s="20"/>
      <c r="E17" s="25" t="s">
        <v>31</v>
      </c>
      <c r="AK17" s="27" t="s">
        <v>27</v>
      </c>
      <c r="AN17" s="25" t="s">
        <v>1</v>
      </c>
      <c r="AR17" s="20"/>
      <c r="BE17" s="192"/>
      <c r="BS17" s="17" t="s">
        <v>32</v>
      </c>
    </row>
    <row r="18" spans="2:71" ht="6.95" customHeight="1" x14ac:dyDescent="0.2">
      <c r="B18" s="20"/>
      <c r="AR18" s="20"/>
      <c r="BE18" s="192"/>
      <c r="BS18" s="17" t="s">
        <v>6</v>
      </c>
    </row>
    <row r="19" spans="2:71" ht="12" customHeight="1" x14ac:dyDescent="0.2">
      <c r="B19" s="20"/>
      <c r="D19" s="27" t="s">
        <v>33</v>
      </c>
      <c r="AK19" s="27" t="s">
        <v>25</v>
      </c>
      <c r="AN19" s="25" t="s">
        <v>1</v>
      </c>
      <c r="AR19" s="20"/>
      <c r="BE19" s="192"/>
      <c r="BS19" s="17" t="s">
        <v>6</v>
      </c>
    </row>
    <row r="20" spans="2:71" ht="18.399999999999999" customHeight="1" x14ac:dyDescent="0.2">
      <c r="B20" s="20"/>
      <c r="E20" s="25" t="s">
        <v>34</v>
      </c>
      <c r="AK20" s="27" t="s">
        <v>27</v>
      </c>
      <c r="AN20" s="25" t="s">
        <v>1</v>
      </c>
      <c r="AR20" s="20"/>
      <c r="BE20" s="192"/>
      <c r="BS20" s="17" t="s">
        <v>32</v>
      </c>
    </row>
    <row r="21" spans="2:71" ht="6.95" customHeight="1" x14ac:dyDescent="0.2">
      <c r="B21" s="20"/>
      <c r="AR21" s="20"/>
      <c r="BE21" s="192"/>
    </row>
    <row r="22" spans="2:71" ht="12" customHeight="1" x14ac:dyDescent="0.2">
      <c r="B22" s="20"/>
      <c r="D22" s="27" t="s">
        <v>35</v>
      </c>
      <c r="AR22" s="20"/>
      <c r="BE22" s="192"/>
    </row>
    <row r="23" spans="2:71" ht="16.5" customHeight="1" x14ac:dyDescent="0.2">
      <c r="B23" s="20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20"/>
      <c r="BE23" s="192"/>
    </row>
    <row r="24" spans="2:71" ht="6.95" customHeight="1" x14ac:dyDescent="0.2">
      <c r="B24" s="20"/>
      <c r="AR24" s="20"/>
      <c r="BE24" s="192"/>
    </row>
    <row r="25" spans="2:71" ht="6.95" customHeight="1" x14ac:dyDescent="0.2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192"/>
    </row>
    <row r="26" spans="2:71" s="1" customFormat="1" ht="25.9" customHeight="1" x14ac:dyDescent="0.2">
      <c r="B26" s="32"/>
      <c r="D26" s="33" t="s">
        <v>36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00">
        <f>ROUND(AG94,2)</f>
        <v>0</v>
      </c>
      <c r="AL26" s="201"/>
      <c r="AM26" s="201"/>
      <c r="AN26" s="201"/>
      <c r="AO26" s="201"/>
      <c r="AR26" s="32"/>
      <c r="BE26" s="192"/>
    </row>
    <row r="27" spans="2:71" s="1" customFormat="1" ht="6.95" customHeight="1" x14ac:dyDescent="0.2">
      <c r="B27" s="32"/>
      <c r="AR27" s="32"/>
      <c r="BE27" s="192"/>
    </row>
    <row r="28" spans="2:71" s="1" customFormat="1" ht="12.75" x14ac:dyDescent="0.2">
      <c r="B28" s="32"/>
      <c r="L28" s="202" t="s">
        <v>37</v>
      </c>
      <c r="M28" s="202"/>
      <c r="N28" s="202"/>
      <c r="O28" s="202"/>
      <c r="P28" s="202"/>
      <c r="W28" s="202" t="s">
        <v>38</v>
      </c>
      <c r="X28" s="202"/>
      <c r="Y28" s="202"/>
      <c r="Z28" s="202"/>
      <c r="AA28" s="202"/>
      <c r="AB28" s="202"/>
      <c r="AC28" s="202"/>
      <c r="AD28" s="202"/>
      <c r="AE28" s="202"/>
      <c r="AK28" s="202" t="s">
        <v>39</v>
      </c>
      <c r="AL28" s="202"/>
      <c r="AM28" s="202"/>
      <c r="AN28" s="202"/>
      <c r="AO28" s="202"/>
      <c r="AR28" s="32"/>
      <c r="BE28" s="192"/>
    </row>
    <row r="29" spans="2:71" s="2" customFormat="1" ht="14.45" customHeight="1" x14ac:dyDescent="0.2">
      <c r="B29" s="35"/>
      <c r="D29" s="27" t="s">
        <v>40</v>
      </c>
      <c r="F29" s="27" t="s">
        <v>41</v>
      </c>
      <c r="L29" s="205">
        <v>0.21</v>
      </c>
      <c r="M29" s="204"/>
      <c r="N29" s="204"/>
      <c r="O29" s="204"/>
      <c r="P29" s="204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K29" s="203">
        <f>ROUND(AV94, 2)</f>
        <v>0</v>
      </c>
      <c r="AL29" s="204"/>
      <c r="AM29" s="204"/>
      <c r="AN29" s="204"/>
      <c r="AO29" s="204"/>
      <c r="AR29" s="35"/>
      <c r="BE29" s="193"/>
    </row>
    <row r="30" spans="2:71" s="2" customFormat="1" ht="14.45" customHeight="1" x14ac:dyDescent="0.2">
      <c r="B30" s="35"/>
      <c r="F30" s="27" t="s">
        <v>42</v>
      </c>
      <c r="L30" s="205">
        <v>0.15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5"/>
      <c r="BE30" s="193"/>
    </row>
    <row r="31" spans="2:71" s="2" customFormat="1" ht="14.45" hidden="1" customHeight="1" x14ac:dyDescent="0.2">
      <c r="B31" s="35"/>
      <c r="F31" s="27" t="s">
        <v>43</v>
      </c>
      <c r="L31" s="205">
        <v>0.21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5"/>
      <c r="BE31" s="193"/>
    </row>
    <row r="32" spans="2:71" s="2" customFormat="1" ht="14.45" hidden="1" customHeight="1" x14ac:dyDescent="0.2">
      <c r="B32" s="35"/>
      <c r="F32" s="27" t="s">
        <v>44</v>
      </c>
      <c r="L32" s="205">
        <v>0.15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5"/>
      <c r="BE32" s="193"/>
    </row>
    <row r="33" spans="2:57" s="2" customFormat="1" ht="14.45" hidden="1" customHeight="1" x14ac:dyDescent="0.2">
      <c r="B33" s="35"/>
      <c r="F33" s="27" t="s">
        <v>45</v>
      </c>
      <c r="L33" s="205">
        <v>0</v>
      </c>
      <c r="M33" s="204"/>
      <c r="N33" s="204"/>
      <c r="O33" s="204"/>
      <c r="P33" s="204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v>0</v>
      </c>
      <c r="AL33" s="204"/>
      <c r="AM33" s="204"/>
      <c r="AN33" s="204"/>
      <c r="AO33" s="204"/>
      <c r="AR33" s="35"/>
      <c r="BE33" s="193"/>
    </row>
    <row r="34" spans="2:57" s="1" customFormat="1" ht="6.95" customHeight="1" x14ac:dyDescent="0.2">
      <c r="B34" s="32"/>
      <c r="AR34" s="32"/>
      <c r="BE34" s="192"/>
    </row>
    <row r="35" spans="2:57" s="1" customFormat="1" ht="25.9" customHeight="1" x14ac:dyDescent="0.2">
      <c r="B35" s="32"/>
      <c r="C35" s="36"/>
      <c r="D35" s="37" t="s">
        <v>46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47</v>
      </c>
      <c r="U35" s="38"/>
      <c r="V35" s="38"/>
      <c r="W35" s="38"/>
      <c r="X35" s="206" t="s">
        <v>48</v>
      </c>
      <c r="Y35" s="207"/>
      <c r="Z35" s="207"/>
      <c r="AA35" s="207"/>
      <c r="AB35" s="207"/>
      <c r="AC35" s="38"/>
      <c r="AD35" s="38"/>
      <c r="AE35" s="38"/>
      <c r="AF35" s="38"/>
      <c r="AG35" s="38"/>
      <c r="AH35" s="38"/>
      <c r="AI35" s="38"/>
      <c r="AJ35" s="38"/>
      <c r="AK35" s="208">
        <f>SUM(AK26:AK33)</f>
        <v>0</v>
      </c>
      <c r="AL35" s="207"/>
      <c r="AM35" s="207"/>
      <c r="AN35" s="207"/>
      <c r="AO35" s="209"/>
      <c r="AP35" s="36"/>
      <c r="AQ35" s="36"/>
      <c r="AR35" s="32"/>
    </row>
    <row r="36" spans="2:57" s="1" customFormat="1" ht="6.95" customHeight="1" x14ac:dyDescent="0.2">
      <c r="B36" s="32"/>
      <c r="AR36" s="32"/>
    </row>
    <row r="37" spans="2:57" s="1" customFormat="1" ht="14.45" customHeight="1" x14ac:dyDescent="0.2">
      <c r="B37" s="32"/>
      <c r="AR37" s="32"/>
    </row>
    <row r="38" spans="2:57" ht="14.45" customHeight="1" x14ac:dyDescent="0.2">
      <c r="B38" s="20"/>
      <c r="AR38" s="20"/>
    </row>
    <row r="39" spans="2:57" ht="14.45" customHeight="1" x14ac:dyDescent="0.2">
      <c r="B39" s="20"/>
      <c r="AR39" s="20"/>
    </row>
    <row r="40" spans="2:57" ht="14.45" customHeight="1" x14ac:dyDescent="0.2">
      <c r="B40" s="20"/>
      <c r="AR40" s="20"/>
    </row>
    <row r="41" spans="2:57" ht="14.45" customHeight="1" x14ac:dyDescent="0.2">
      <c r="B41" s="20"/>
      <c r="AR41" s="20"/>
    </row>
    <row r="42" spans="2:57" ht="14.45" customHeight="1" x14ac:dyDescent="0.2">
      <c r="B42" s="20"/>
      <c r="AR42" s="20"/>
    </row>
    <row r="43" spans="2:57" ht="14.45" customHeight="1" x14ac:dyDescent="0.2">
      <c r="B43" s="20"/>
      <c r="AR43" s="20"/>
    </row>
    <row r="44" spans="2:57" ht="14.45" customHeight="1" x14ac:dyDescent="0.2">
      <c r="B44" s="20"/>
      <c r="AR44" s="20"/>
    </row>
    <row r="45" spans="2:57" ht="14.45" customHeight="1" x14ac:dyDescent="0.2">
      <c r="B45" s="20"/>
      <c r="AR45" s="20"/>
    </row>
    <row r="46" spans="2:57" ht="14.45" customHeight="1" x14ac:dyDescent="0.2">
      <c r="B46" s="20"/>
      <c r="AR46" s="20"/>
    </row>
    <row r="47" spans="2:57" ht="14.45" customHeight="1" x14ac:dyDescent="0.2">
      <c r="B47" s="20"/>
      <c r="AR47" s="20"/>
    </row>
    <row r="48" spans="2:57" ht="14.45" customHeight="1" x14ac:dyDescent="0.2">
      <c r="B48" s="20"/>
      <c r="AR48" s="20"/>
    </row>
    <row r="49" spans="2:44" s="1" customFormat="1" ht="14.45" customHeight="1" x14ac:dyDescent="0.2">
      <c r="B49" s="32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2"/>
    </row>
    <row r="50" spans="2:44" x14ac:dyDescent="0.2">
      <c r="B50" s="20"/>
      <c r="AR50" s="20"/>
    </row>
    <row r="51" spans="2:44" x14ac:dyDescent="0.2">
      <c r="B51" s="20"/>
      <c r="AR51" s="20"/>
    </row>
    <row r="52" spans="2:44" x14ac:dyDescent="0.2">
      <c r="B52" s="20"/>
      <c r="AR52" s="20"/>
    </row>
    <row r="53" spans="2:44" x14ac:dyDescent="0.2">
      <c r="B53" s="20"/>
      <c r="AR53" s="20"/>
    </row>
    <row r="54" spans="2:44" x14ac:dyDescent="0.2">
      <c r="B54" s="20"/>
      <c r="AR54" s="20"/>
    </row>
    <row r="55" spans="2:44" x14ac:dyDescent="0.2">
      <c r="B55" s="20"/>
      <c r="AR55" s="20"/>
    </row>
    <row r="56" spans="2:44" x14ac:dyDescent="0.2">
      <c r="B56" s="20"/>
      <c r="AR56" s="20"/>
    </row>
    <row r="57" spans="2:44" x14ac:dyDescent="0.2">
      <c r="B57" s="20"/>
      <c r="AR57" s="20"/>
    </row>
    <row r="58" spans="2:44" x14ac:dyDescent="0.2">
      <c r="B58" s="20"/>
      <c r="AR58" s="20"/>
    </row>
    <row r="59" spans="2:44" x14ac:dyDescent="0.2">
      <c r="B59" s="20"/>
      <c r="AR59" s="20"/>
    </row>
    <row r="60" spans="2:44" s="1" customFormat="1" ht="12.75" x14ac:dyDescent="0.2">
      <c r="B60" s="32"/>
      <c r="D60" s="42" t="s">
        <v>51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2" t="s">
        <v>52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2" t="s">
        <v>51</v>
      </c>
      <c r="AI60" s="34"/>
      <c r="AJ60" s="34"/>
      <c r="AK60" s="34"/>
      <c r="AL60" s="34"/>
      <c r="AM60" s="42" t="s">
        <v>52</v>
      </c>
      <c r="AN60" s="34"/>
      <c r="AO60" s="34"/>
      <c r="AR60" s="32"/>
    </row>
    <row r="61" spans="2:44" x14ac:dyDescent="0.2">
      <c r="B61" s="20"/>
      <c r="AR61" s="20"/>
    </row>
    <row r="62" spans="2:44" x14ac:dyDescent="0.2">
      <c r="B62" s="20"/>
      <c r="AR62" s="20"/>
    </row>
    <row r="63" spans="2:44" x14ac:dyDescent="0.2">
      <c r="B63" s="20"/>
      <c r="AR63" s="20"/>
    </row>
    <row r="64" spans="2:44" s="1" customFormat="1" ht="12.75" x14ac:dyDescent="0.2">
      <c r="B64" s="32"/>
      <c r="D64" s="40" t="s">
        <v>53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54</v>
      </c>
      <c r="AI64" s="41"/>
      <c r="AJ64" s="41"/>
      <c r="AK64" s="41"/>
      <c r="AL64" s="41"/>
      <c r="AM64" s="41"/>
      <c r="AN64" s="41"/>
      <c r="AO64" s="41"/>
      <c r="AR64" s="32"/>
    </row>
    <row r="65" spans="2:44" x14ac:dyDescent="0.2">
      <c r="B65" s="20"/>
      <c r="AR65" s="20"/>
    </row>
    <row r="66" spans="2:44" x14ac:dyDescent="0.2">
      <c r="B66" s="20"/>
      <c r="AR66" s="20"/>
    </row>
    <row r="67" spans="2:44" x14ac:dyDescent="0.2">
      <c r="B67" s="20"/>
      <c r="AR67" s="20"/>
    </row>
    <row r="68" spans="2:44" x14ac:dyDescent="0.2">
      <c r="B68" s="20"/>
      <c r="AR68" s="20"/>
    </row>
    <row r="69" spans="2:44" x14ac:dyDescent="0.2">
      <c r="B69" s="20"/>
      <c r="AR69" s="20"/>
    </row>
    <row r="70" spans="2:44" x14ac:dyDescent="0.2">
      <c r="B70" s="20"/>
      <c r="AR70" s="20"/>
    </row>
    <row r="71" spans="2:44" x14ac:dyDescent="0.2">
      <c r="B71" s="20"/>
      <c r="AR71" s="20"/>
    </row>
    <row r="72" spans="2:44" x14ac:dyDescent="0.2">
      <c r="B72" s="20"/>
      <c r="AR72" s="20"/>
    </row>
    <row r="73" spans="2:44" x14ac:dyDescent="0.2">
      <c r="B73" s="20"/>
      <c r="AR73" s="20"/>
    </row>
    <row r="74" spans="2:44" x14ac:dyDescent="0.2">
      <c r="B74" s="20"/>
      <c r="AR74" s="20"/>
    </row>
    <row r="75" spans="2:44" s="1" customFormat="1" ht="12.75" x14ac:dyDescent="0.2">
      <c r="B75" s="32"/>
      <c r="D75" s="42" t="s">
        <v>51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2" t="s">
        <v>52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2" t="s">
        <v>51</v>
      </c>
      <c r="AI75" s="34"/>
      <c r="AJ75" s="34"/>
      <c r="AK75" s="34"/>
      <c r="AL75" s="34"/>
      <c r="AM75" s="42" t="s">
        <v>52</v>
      </c>
      <c r="AN75" s="34"/>
      <c r="AO75" s="34"/>
      <c r="AR75" s="32"/>
    </row>
    <row r="76" spans="2:44" s="1" customFormat="1" x14ac:dyDescent="0.2">
      <c r="B76" s="32"/>
      <c r="AR76" s="32"/>
    </row>
    <row r="77" spans="2:44" s="1" customFormat="1" ht="6.9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2"/>
    </row>
    <row r="81" spans="1:91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2"/>
    </row>
    <row r="82" spans="1:91" s="1" customFormat="1" ht="24.95" customHeight="1" x14ac:dyDescent="0.2">
      <c r="B82" s="32"/>
      <c r="C82" s="21" t="s">
        <v>55</v>
      </c>
      <c r="AR82" s="32"/>
    </row>
    <row r="83" spans="1:91" s="1" customFormat="1" ht="6.95" customHeight="1" x14ac:dyDescent="0.2">
      <c r="B83" s="32"/>
      <c r="AR83" s="32"/>
    </row>
    <row r="84" spans="1:91" s="3" customFormat="1" ht="12" customHeight="1" x14ac:dyDescent="0.2">
      <c r="B84" s="47"/>
      <c r="C84" s="27" t="s">
        <v>13</v>
      </c>
      <c r="L84" s="3" t="str">
        <f>K5</f>
        <v>53-2022</v>
      </c>
      <c r="AR84" s="47"/>
    </row>
    <row r="85" spans="1:91" s="4" customFormat="1" ht="36.950000000000003" customHeight="1" x14ac:dyDescent="0.2">
      <c r="B85" s="48"/>
      <c r="C85" s="49" t="s">
        <v>16</v>
      </c>
      <c r="L85" s="227" t="str">
        <f>K6</f>
        <v>Dunajovice - oprava kanalizační stoky na p. č. 2623/1 k. ú. Dunajovice</v>
      </c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R85" s="48"/>
    </row>
    <row r="86" spans="1:91" s="1" customFormat="1" ht="6.95" customHeight="1" x14ac:dyDescent="0.2">
      <c r="B86" s="32"/>
      <c r="AR86" s="32"/>
    </row>
    <row r="87" spans="1:91" s="1" customFormat="1" ht="12" customHeight="1" x14ac:dyDescent="0.2">
      <c r="B87" s="32"/>
      <c r="C87" s="27" t="s">
        <v>21</v>
      </c>
      <c r="L87" s="50" t="str">
        <f>IF(K8="","",K8)</f>
        <v>Dunajovice</v>
      </c>
      <c r="AI87" s="27" t="s">
        <v>23</v>
      </c>
      <c r="AM87" s="210" t="str">
        <f>IF(AN8= "","",AN8)</f>
        <v>Vyplň údaj</v>
      </c>
      <c r="AN87" s="210"/>
      <c r="AR87" s="32"/>
    </row>
    <row r="88" spans="1:91" s="1" customFormat="1" ht="6.95" customHeight="1" x14ac:dyDescent="0.2">
      <c r="B88" s="32"/>
      <c r="AR88" s="32"/>
    </row>
    <row r="89" spans="1:91" s="1" customFormat="1" ht="40.15" customHeight="1" x14ac:dyDescent="0.2">
      <c r="B89" s="32"/>
      <c r="C89" s="27" t="s">
        <v>24</v>
      </c>
      <c r="L89" s="3" t="str">
        <f>IF(E11= "","",E11)</f>
        <v>Obec Dunajovice, Dunajovice č. p. 4, 379 01 Třeboň</v>
      </c>
      <c r="AI89" s="27" t="s">
        <v>30</v>
      </c>
      <c r="AM89" s="211" t="str">
        <f>IF(E17="","",E17)</f>
        <v>AQUAPROJEKT, Na Sadech 2013/9, Č. Budějovice</v>
      </c>
      <c r="AN89" s="212"/>
      <c r="AO89" s="212"/>
      <c r="AP89" s="212"/>
      <c r="AR89" s="32"/>
      <c r="AS89" s="213" t="s">
        <v>56</v>
      </c>
      <c r="AT89" s="21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 x14ac:dyDescent="0.2">
      <c r="B90" s="32"/>
      <c r="C90" s="27" t="s">
        <v>28</v>
      </c>
      <c r="L90" s="3" t="str">
        <f>IF(E14= "Vyplň údaj","",E14)</f>
        <v/>
      </c>
      <c r="AI90" s="27" t="s">
        <v>33</v>
      </c>
      <c r="AM90" s="211" t="str">
        <f>IF(E20="","",E20)</f>
        <v>Němcová Dagmar</v>
      </c>
      <c r="AN90" s="212"/>
      <c r="AO90" s="212"/>
      <c r="AP90" s="212"/>
      <c r="AR90" s="32"/>
      <c r="AS90" s="215"/>
      <c r="AT90" s="216"/>
      <c r="BD90" s="54"/>
    </row>
    <row r="91" spans="1:91" s="1" customFormat="1" ht="10.9" customHeight="1" x14ac:dyDescent="0.2">
      <c r="B91" s="32"/>
      <c r="AR91" s="32"/>
      <c r="AS91" s="215"/>
      <c r="AT91" s="216"/>
      <c r="BD91" s="54"/>
    </row>
    <row r="92" spans="1:91" s="1" customFormat="1" ht="29.25" customHeight="1" x14ac:dyDescent="0.2">
      <c r="B92" s="32"/>
      <c r="C92" s="222" t="s">
        <v>57</v>
      </c>
      <c r="D92" s="223"/>
      <c r="E92" s="223"/>
      <c r="F92" s="223"/>
      <c r="G92" s="223"/>
      <c r="H92" s="55"/>
      <c r="I92" s="224" t="s">
        <v>58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5" t="s">
        <v>59</v>
      </c>
      <c r="AH92" s="223"/>
      <c r="AI92" s="223"/>
      <c r="AJ92" s="223"/>
      <c r="AK92" s="223"/>
      <c r="AL92" s="223"/>
      <c r="AM92" s="223"/>
      <c r="AN92" s="224" t="s">
        <v>60</v>
      </c>
      <c r="AO92" s="223"/>
      <c r="AP92" s="226"/>
      <c r="AQ92" s="56" t="s">
        <v>61</v>
      </c>
      <c r="AR92" s="32"/>
      <c r="AS92" s="57" t="s">
        <v>62</v>
      </c>
      <c r="AT92" s="58" t="s">
        <v>63</v>
      </c>
      <c r="AU92" s="58" t="s">
        <v>64</v>
      </c>
      <c r="AV92" s="58" t="s">
        <v>65</v>
      </c>
      <c r="AW92" s="58" t="s">
        <v>66</v>
      </c>
      <c r="AX92" s="58" t="s">
        <v>67</v>
      </c>
      <c r="AY92" s="58" t="s">
        <v>68</v>
      </c>
      <c r="AZ92" s="58" t="s">
        <v>69</v>
      </c>
      <c r="BA92" s="58" t="s">
        <v>70</v>
      </c>
      <c r="BB92" s="58" t="s">
        <v>71</v>
      </c>
      <c r="BC92" s="58" t="s">
        <v>72</v>
      </c>
      <c r="BD92" s="59" t="s">
        <v>73</v>
      </c>
    </row>
    <row r="93" spans="1:91" s="1" customFormat="1" ht="10.9" customHeight="1" x14ac:dyDescent="0.2">
      <c r="B93" s="32"/>
      <c r="AR93" s="32"/>
      <c r="AS93" s="60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 x14ac:dyDescent="0.2">
      <c r="B94" s="61"/>
      <c r="C94" s="62" t="s">
        <v>74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20">
        <f>ROUND(SUM(AG95:AG96),2)</f>
        <v>0</v>
      </c>
      <c r="AH94" s="220"/>
      <c r="AI94" s="220"/>
      <c r="AJ94" s="220"/>
      <c r="AK94" s="220"/>
      <c r="AL94" s="220"/>
      <c r="AM94" s="220"/>
      <c r="AN94" s="221">
        <f>SUM(AG94,AT94)</f>
        <v>0</v>
      </c>
      <c r="AO94" s="221"/>
      <c r="AP94" s="221"/>
      <c r="AQ94" s="65" t="s">
        <v>1</v>
      </c>
      <c r="AR94" s="61"/>
      <c r="AS94" s="66">
        <f>ROUND(SUM(AS95:AS96),2)</f>
        <v>0</v>
      </c>
      <c r="AT94" s="67">
        <f>ROUND(SUM(AV94:AW94),2)</f>
        <v>0</v>
      </c>
      <c r="AU94" s="68">
        <f>ROUND(SUM(AU95:AU96),5)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ROUND(SUM(AZ95:AZ96),2)</f>
        <v>0</v>
      </c>
      <c r="BA94" s="67">
        <f>ROUND(SUM(BA95:BA96),2)</f>
        <v>0</v>
      </c>
      <c r="BB94" s="67">
        <f>ROUND(SUM(BB95:BB96),2)</f>
        <v>0</v>
      </c>
      <c r="BC94" s="67">
        <f>ROUND(SUM(BC95:BC96),2)</f>
        <v>0</v>
      </c>
      <c r="BD94" s="69">
        <f>ROUND(SUM(BD95:BD96),2)</f>
        <v>0</v>
      </c>
      <c r="BS94" s="70" t="s">
        <v>75</v>
      </c>
      <c r="BT94" s="70" t="s">
        <v>76</v>
      </c>
      <c r="BU94" s="71" t="s">
        <v>77</v>
      </c>
      <c r="BV94" s="70" t="s">
        <v>78</v>
      </c>
      <c r="BW94" s="70" t="s">
        <v>5</v>
      </c>
      <c r="BX94" s="70" t="s">
        <v>79</v>
      </c>
      <c r="CL94" s="70" t="s">
        <v>19</v>
      </c>
    </row>
    <row r="95" spans="1:91" s="6" customFormat="1" ht="24.75" customHeight="1" x14ac:dyDescent="0.2">
      <c r="A95" s="72" t="s">
        <v>80</v>
      </c>
      <c r="B95" s="73"/>
      <c r="C95" s="74"/>
      <c r="D95" s="219" t="s">
        <v>81</v>
      </c>
      <c r="E95" s="219"/>
      <c r="F95" s="219"/>
      <c r="G95" s="219"/>
      <c r="H95" s="219"/>
      <c r="I95" s="75"/>
      <c r="J95" s="219" t="s">
        <v>82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17">
        <f>'52-1-2022 - Oprava kanali...'!J30</f>
        <v>0</v>
      </c>
      <c r="AH95" s="218"/>
      <c r="AI95" s="218"/>
      <c r="AJ95" s="218"/>
      <c r="AK95" s="218"/>
      <c r="AL95" s="218"/>
      <c r="AM95" s="218"/>
      <c r="AN95" s="217">
        <f>SUM(AG95,AT95)</f>
        <v>0</v>
      </c>
      <c r="AO95" s="218"/>
      <c r="AP95" s="218"/>
      <c r="AQ95" s="76" t="s">
        <v>83</v>
      </c>
      <c r="AR95" s="73"/>
      <c r="AS95" s="77">
        <v>0</v>
      </c>
      <c r="AT95" s="78">
        <f>ROUND(SUM(AV95:AW95),2)</f>
        <v>0</v>
      </c>
      <c r="AU95" s="79">
        <f>'52-1-2022 - Oprava kanali...'!P132</f>
        <v>0</v>
      </c>
      <c r="AV95" s="78">
        <f>'52-1-2022 - Oprava kanali...'!J33</f>
        <v>0</v>
      </c>
      <c r="AW95" s="78">
        <f>'52-1-2022 - Oprava kanali...'!J34</f>
        <v>0</v>
      </c>
      <c r="AX95" s="78">
        <f>'52-1-2022 - Oprava kanali...'!J35</f>
        <v>0</v>
      </c>
      <c r="AY95" s="78">
        <f>'52-1-2022 - Oprava kanali...'!J36</f>
        <v>0</v>
      </c>
      <c r="AZ95" s="78">
        <f>'52-1-2022 - Oprava kanali...'!F33</f>
        <v>0</v>
      </c>
      <c r="BA95" s="78">
        <f>'52-1-2022 - Oprava kanali...'!F34</f>
        <v>0</v>
      </c>
      <c r="BB95" s="78">
        <f>'52-1-2022 - Oprava kanali...'!F35</f>
        <v>0</v>
      </c>
      <c r="BC95" s="78">
        <f>'52-1-2022 - Oprava kanali...'!F36</f>
        <v>0</v>
      </c>
      <c r="BD95" s="80">
        <f>'52-1-2022 - Oprava kanali...'!F37</f>
        <v>0</v>
      </c>
      <c r="BT95" s="81" t="s">
        <v>84</v>
      </c>
      <c r="BV95" s="81" t="s">
        <v>78</v>
      </c>
      <c r="BW95" s="81" t="s">
        <v>85</v>
      </c>
      <c r="BX95" s="81" t="s">
        <v>5</v>
      </c>
      <c r="CL95" s="81" t="s">
        <v>19</v>
      </c>
      <c r="CM95" s="81" t="s">
        <v>86</v>
      </c>
    </row>
    <row r="96" spans="1:91" s="6" customFormat="1" ht="24.75" customHeight="1" x14ac:dyDescent="0.2">
      <c r="A96" s="72" t="s">
        <v>80</v>
      </c>
      <c r="B96" s="73"/>
      <c r="C96" s="74"/>
      <c r="D96" s="219" t="s">
        <v>87</v>
      </c>
      <c r="E96" s="219"/>
      <c r="F96" s="219"/>
      <c r="G96" s="219"/>
      <c r="H96" s="219"/>
      <c r="I96" s="75"/>
      <c r="J96" s="219" t="s">
        <v>88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17">
        <f>'52-2-2022 - Vedlejší rozp...'!J30</f>
        <v>0</v>
      </c>
      <c r="AH96" s="218"/>
      <c r="AI96" s="218"/>
      <c r="AJ96" s="218"/>
      <c r="AK96" s="218"/>
      <c r="AL96" s="218"/>
      <c r="AM96" s="218"/>
      <c r="AN96" s="217">
        <f>SUM(AG96,AT96)</f>
        <v>0</v>
      </c>
      <c r="AO96" s="218"/>
      <c r="AP96" s="218"/>
      <c r="AQ96" s="76" t="s">
        <v>83</v>
      </c>
      <c r="AR96" s="73"/>
      <c r="AS96" s="82">
        <v>0</v>
      </c>
      <c r="AT96" s="83">
        <f>ROUND(SUM(AV96:AW96),2)</f>
        <v>0</v>
      </c>
      <c r="AU96" s="84">
        <f>'52-2-2022 - Vedlejší rozp...'!P121</f>
        <v>0</v>
      </c>
      <c r="AV96" s="83">
        <f>'52-2-2022 - Vedlejší rozp...'!J33</f>
        <v>0</v>
      </c>
      <c r="AW96" s="83">
        <f>'52-2-2022 - Vedlejší rozp...'!J34</f>
        <v>0</v>
      </c>
      <c r="AX96" s="83">
        <f>'52-2-2022 - Vedlejší rozp...'!J35</f>
        <v>0</v>
      </c>
      <c r="AY96" s="83">
        <f>'52-2-2022 - Vedlejší rozp...'!J36</f>
        <v>0</v>
      </c>
      <c r="AZ96" s="83">
        <f>'52-2-2022 - Vedlejší rozp...'!F33</f>
        <v>0</v>
      </c>
      <c r="BA96" s="83">
        <f>'52-2-2022 - Vedlejší rozp...'!F34</f>
        <v>0</v>
      </c>
      <c r="BB96" s="83">
        <f>'52-2-2022 - Vedlejší rozp...'!F35</f>
        <v>0</v>
      </c>
      <c r="BC96" s="83">
        <f>'52-2-2022 - Vedlejší rozp...'!F36</f>
        <v>0</v>
      </c>
      <c r="BD96" s="85">
        <f>'52-2-2022 - Vedlejší rozp...'!F37</f>
        <v>0</v>
      </c>
      <c r="BT96" s="81" t="s">
        <v>84</v>
      </c>
      <c r="BV96" s="81" t="s">
        <v>78</v>
      </c>
      <c r="BW96" s="81" t="s">
        <v>89</v>
      </c>
      <c r="BX96" s="81" t="s">
        <v>5</v>
      </c>
      <c r="CL96" s="81" t="s">
        <v>19</v>
      </c>
      <c r="CM96" s="81" t="s">
        <v>86</v>
      </c>
    </row>
    <row r="97" spans="2:44" s="1" customFormat="1" ht="30" customHeight="1" x14ac:dyDescent="0.2">
      <c r="B97" s="32"/>
      <c r="AR97" s="32"/>
    </row>
    <row r="98" spans="2:44" s="1" customFormat="1" ht="6.95" customHeight="1" x14ac:dyDescent="0.2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32"/>
    </row>
  </sheetData>
  <sheetProtection algorithmName="SHA-512" hashValue="YpX0mg/CM/Z2dy7QXssnB8LLPCRQCu4vt4mEwYhuZY5wo1GaLJ5D0gWt0zcKbOGTf6wqfZbqkxlS7uHQyIEuCw==" saltValue="JjR7u0s2QgvMelrNMFjeZnUlbmbP685zPsIGn5Emd+1ltyqbexWDZ7E5oQuI7VIXuBWMTWHAhAjpDsJTmclQog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52-1-2022 - Oprava kanali...'!C2" display="/" xr:uid="{00000000-0004-0000-0000-000000000000}"/>
    <hyperlink ref="A96" location="'52-2-2022 - Vedlejší rozp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85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8.66406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7" t="s">
        <v>85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90</v>
      </c>
      <c r="L4" s="20"/>
      <c r="M4" s="86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26.25" customHeight="1" x14ac:dyDescent="0.2">
      <c r="B7" s="20"/>
      <c r="E7" s="230" t="str">
        <f>'Rekapitulace stavby'!K6</f>
        <v>Dunajovice - oprava kanalizační stoky na p. č. 2623/1 k. ú. Dunajovice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91</v>
      </c>
      <c r="L8" s="32"/>
    </row>
    <row r="9" spans="2:46" s="1" customFormat="1" ht="16.5" customHeight="1" x14ac:dyDescent="0.2">
      <c r="B9" s="32"/>
      <c r="E9" s="227" t="s">
        <v>92</v>
      </c>
      <c r="F9" s="229"/>
      <c r="G9" s="229"/>
      <c r="H9" s="229"/>
      <c r="L9" s="32"/>
    </row>
    <row r="10" spans="2:46" s="1" customFormat="1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19</v>
      </c>
      <c r="I11" s="27" t="s">
        <v>20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21</v>
      </c>
      <c r="F12" s="25" t="s">
        <v>22</v>
      </c>
      <c r="I12" s="27" t="s">
        <v>23</v>
      </c>
      <c r="J12" s="51" t="str">
        <f>'Rekapitulace stavby'!AN8</f>
        <v>Vyplň údaj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2" t="str">
        <f>'Rekapitulace stavby'!E14</f>
        <v>Vyplň údaj</v>
      </c>
      <c r="F18" s="194"/>
      <c r="G18" s="194"/>
      <c r="H18" s="19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 x14ac:dyDescent="0.2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7"/>
      <c r="E27" s="199" t="s">
        <v>1</v>
      </c>
      <c r="F27" s="199"/>
      <c r="G27" s="199"/>
      <c r="H27" s="199"/>
      <c r="L27" s="87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2"/>
      <c r="E29" s="52"/>
      <c r="F29" s="52"/>
      <c r="G29" s="52"/>
      <c r="H29" s="52"/>
      <c r="I29" s="52"/>
      <c r="J29" s="52"/>
      <c r="K29" s="52"/>
      <c r="L29" s="32"/>
    </row>
    <row r="30" spans="2:12" s="1" customFormat="1" ht="25.35" customHeight="1" x14ac:dyDescent="0.2">
      <c r="B30" s="32"/>
      <c r="D30" s="88" t="s">
        <v>36</v>
      </c>
      <c r="J30" s="64">
        <f>ROUND(J132, 2)</f>
        <v>0</v>
      </c>
      <c r="L30" s="32"/>
    </row>
    <row r="31" spans="2:12" s="1" customFormat="1" ht="6.95" customHeight="1" x14ac:dyDescent="0.2">
      <c r="B31" s="32"/>
      <c r="D31" s="52"/>
      <c r="E31" s="52"/>
      <c r="F31" s="52"/>
      <c r="G31" s="52"/>
      <c r="H31" s="52"/>
      <c r="I31" s="52"/>
      <c r="J31" s="52"/>
      <c r="K31" s="52"/>
      <c r="L31" s="32"/>
    </row>
    <row r="32" spans="2:12" s="1" customFormat="1" ht="14.45" customHeight="1" x14ac:dyDescent="0.2">
      <c r="B32" s="32"/>
      <c r="F32" s="89" t="s">
        <v>38</v>
      </c>
      <c r="I32" s="89" t="s">
        <v>37</v>
      </c>
      <c r="J32" s="89" t="s">
        <v>39</v>
      </c>
      <c r="L32" s="32"/>
    </row>
    <row r="33" spans="2:12" s="1" customFormat="1" ht="14.45" customHeight="1" x14ac:dyDescent="0.2">
      <c r="B33" s="32"/>
      <c r="D33" s="90" t="s">
        <v>40</v>
      </c>
      <c r="E33" s="27" t="s">
        <v>41</v>
      </c>
      <c r="F33" s="91">
        <f>ROUND((SUM(BE132:BE284)),  2)</f>
        <v>0</v>
      </c>
      <c r="I33" s="92">
        <v>0.21</v>
      </c>
      <c r="J33" s="91">
        <f>ROUND(((SUM(BE132:BE284))*I33),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ROUND((SUM(BF132:BF284)),  2)</f>
        <v>0</v>
      </c>
      <c r="I34" s="92">
        <v>0.15</v>
      </c>
      <c r="J34" s="91">
        <f>ROUND(((SUM(BF132:BF284))*I34),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ROUND((SUM(BG132:BG284)),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ROUND((SUM(BH132:BH284)),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ROUND((SUM(BI132:BI284)),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5"/>
      <c r="F39" s="55"/>
      <c r="G39" s="95" t="s">
        <v>47</v>
      </c>
      <c r="H39" s="96" t="s">
        <v>48</v>
      </c>
      <c r="I39" s="55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2"/>
    </row>
    <row r="51" spans="2:12" x14ac:dyDescent="0.2">
      <c r="B51" s="20"/>
      <c r="L51" s="20"/>
    </row>
    <row r="52" spans="2:12" x14ac:dyDescent="0.2">
      <c r="B52" s="20"/>
      <c r="L52" s="20"/>
    </row>
    <row r="53" spans="2:12" x14ac:dyDescent="0.2">
      <c r="B53" s="20"/>
      <c r="L53" s="20"/>
    </row>
    <row r="54" spans="2:12" x14ac:dyDescent="0.2">
      <c r="B54" s="20"/>
      <c r="L54" s="20"/>
    </row>
    <row r="55" spans="2:12" x14ac:dyDescent="0.2">
      <c r="B55" s="20"/>
      <c r="L55" s="20"/>
    </row>
    <row r="56" spans="2:12" x14ac:dyDescent="0.2">
      <c r="B56" s="20"/>
      <c r="L56" s="20"/>
    </row>
    <row r="57" spans="2:12" x14ac:dyDescent="0.2">
      <c r="B57" s="20"/>
      <c r="L57" s="20"/>
    </row>
    <row r="58" spans="2:12" x14ac:dyDescent="0.2">
      <c r="B58" s="20"/>
      <c r="L58" s="20"/>
    </row>
    <row r="59" spans="2:12" x14ac:dyDescent="0.2">
      <c r="B59" s="20"/>
      <c r="L59" s="20"/>
    </row>
    <row r="60" spans="2:12" x14ac:dyDescent="0.2">
      <c r="B60" s="20"/>
      <c r="L60" s="20"/>
    </row>
    <row r="61" spans="2:12" s="1" customFormat="1" ht="12.75" x14ac:dyDescent="0.2">
      <c r="B61" s="32"/>
      <c r="D61" s="42" t="s">
        <v>51</v>
      </c>
      <c r="E61" s="34"/>
      <c r="F61" s="99" t="s">
        <v>52</v>
      </c>
      <c r="G61" s="42" t="s">
        <v>51</v>
      </c>
      <c r="H61" s="34"/>
      <c r="I61" s="34"/>
      <c r="J61" s="100" t="s">
        <v>52</v>
      </c>
      <c r="K61" s="34"/>
      <c r="L61" s="32"/>
    </row>
    <row r="62" spans="2:12" x14ac:dyDescent="0.2">
      <c r="B62" s="20"/>
      <c r="L62" s="20"/>
    </row>
    <row r="63" spans="2:12" x14ac:dyDescent="0.2">
      <c r="B63" s="20"/>
      <c r="L63" s="20"/>
    </row>
    <row r="64" spans="2:12" x14ac:dyDescent="0.2">
      <c r="B64" s="20"/>
      <c r="L64" s="20"/>
    </row>
    <row r="65" spans="2:12" s="1" customFormat="1" ht="12.75" x14ac:dyDescent="0.2">
      <c r="B65" s="32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2"/>
    </row>
    <row r="66" spans="2:12" x14ac:dyDescent="0.2">
      <c r="B66" s="20"/>
      <c r="L66" s="20"/>
    </row>
    <row r="67" spans="2:12" x14ac:dyDescent="0.2">
      <c r="B67" s="20"/>
      <c r="L67" s="20"/>
    </row>
    <row r="68" spans="2:12" x14ac:dyDescent="0.2">
      <c r="B68" s="20"/>
      <c r="L68" s="20"/>
    </row>
    <row r="69" spans="2:12" x14ac:dyDescent="0.2">
      <c r="B69" s="20"/>
      <c r="L69" s="20"/>
    </row>
    <row r="70" spans="2:12" x14ac:dyDescent="0.2">
      <c r="B70" s="20"/>
      <c r="L70" s="20"/>
    </row>
    <row r="71" spans="2:12" x14ac:dyDescent="0.2">
      <c r="B71" s="20"/>
      <c r="L71" s="20"/>
    </row>
    <row r="72" spans="2:12" x14ac:dyDescent="0.2">
      <c r="B72" s="20"/>
      <c r="L72" s="20"/>
    </row>
    <row r="73" spans="2:12" x14ac:dyDescent="0.2">
      <c r="B73" s="20"/>
      <c r="L73" s="20"/>
    </row>
    <row r="74" spans="2:12" x14ac:dyDescent="0.2">
      <c r="B74" s="20"/>
      <c r="L74" s="20"/>
    </row>
    <row r="75" spans="2:12" x14ac:dyDescent="0.2">
      <c r="B75" s="20"/>
      <c r="L75" s="20"/>
    </row>
    <row r="76" spans="2:12" s="1" customFormat="1" ht="12.75" x14ac:dyDescent="0.2">
      <c r="B76" s="32"/>
      <c r="D76" s="42" t="s">
        <v>51</v>
      </c>
      <c r="E76" s="34"/>
      <c r="F76" s="99" t="s">
        <v>52</v>
      </c>
      <c r="G76" s="42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2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2"/>
    </row>
    <row r="82" spans="2:47" s="1" customFormat="1" ht="24.95" customHeight="1" x14ac:dyDescent="0.2">
      <c r="B82" s="32"/>
      <c r="C82" s="21" t="s">
        <v>93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26.25" customHeight="1" x14ac:dyDescent="0.2">
      <c r="B85" s="32"/>
      <c r="E85" s="230" t="str">
        <f>E7</f>
        <v>Dunajovice - oprava kanalizační stoky na p. č. 2623/1 k. ú. Dunajovice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91</v>
      </c>
      <c r="L86" s="32"/>
    </row>
    <row r="87" spans="2:47" s="1" customFormat="1" ht="16.5" customHeight="1" x14ac:dyDescent="0.2">
      <c r="B87" s="32"/>
      <c r="E87" s="227" t="str">
        <f>E9</f>
        <v>52-1/2022 - Oprava kanalizační stoky</v>
      </c>
      <c r="F87" s="229"/>
      <c r="G87" s="229"/>
      <c r="H87" s="229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21</v>
      </c>
      <c r="F89" s="25" t="str">
        <f>F12</f>
        <v>Dunajovice</v>
      </c>
      <c r="I89" s="27" t="s">
        <v>23</v>
      </c>
      <c r="J89" s="51" t="str">
        <f>IF(J12="","",J12)</f>
        <v>Vyplň údaj</v>
      </c>
      <c r="L89" s="32"/>
    </row>
    <row r="90" spans="2:47" s="1" customFormat="1" ht="6.95" customHeight="1" x14ac:dyDescent="0.2">
      <c r="B90" s="32"/>
      <c r="L90" s="32"/>
    </row>
    <row r="91" spans="2:47" s="1" customFormat="1" ht="40.15" customHeight="1" x14ac:dyDescent="0.2">
      <c r="B91" s="32"/>
      <c r="C91" s="27" t="s">
        <v>24</v>
      </c>
      <c r="F91" s="25" t="str">
        <f>E15</f>
        <v>Obec Dunajovice, Dunajovice č. p. 4, 379 01 Třeboň</v>
      </c>
      <c r="I91" s="27" t="s">
        <v>30</v>
      </c>
      <c r="J91" s="30" t="str">
        <f>E21</f>
        <v>AQUAPROJEKT, Na Sadech 2013/9, Č. Budějovice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Němcová Dagmar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94</v>
      </c>
      <c r="D94" s="93"/>
      <c r="E94" s="93"/>
      <c r="F94" s="93"/>
      <c r="G94" s="93"/>
      <c r="H94" s="93"/>
      <c r="I94" s="93"/>
      <c r="J94" s="102" t="s">
        <v>95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96</v>
      </c>
      <c r="J96" s="64">
        <f>J132</f>
        <v>0</v>
      </c>
      <c r="L96" s="32"/>
      <c r="AU96" s="17" t="s">
        <v>97</v>
      </c>
    </row>
    <row r="97" spans="2:12" s="8" customFormat="1" ht="24.95" customHeight="1" x14ac:dyDescent="0.2">
      <c r="B97" s="104"/>
      <c r="D97" s="105" t="s">
        <v>98</v>
      </c>
      <c r="E97" s="106"/>
      <c r="F97" s="106"/>
      <c r="G97" s="106"/>
      <c r="H97" s="106"/>
      <c r="I97" s="106"/>
      <c r="J97" s="107">
        <f>J133</f>
        <v>0</v>
      </c>
      <c r="L97" s="104"/>
    </row>
    <row r="98" spans="2:12" s="9" customFormat="1" ht="19.899999999999999" customHeight="1" x14ac:dyDescent="0.2">
      <c r="B98" s="108"/>
      <c r="D98" s="109" t="s">
        <v>99</v>
      </c>
      <c r="E98" s="110"/>
      <c r="F98" s="110"/>
      <c r="G98" s="110"/>
      <c r="H98" s="110"/>
      <c r="I98" s="110"/>
      <c r="J98" s="111">
        <f>J134</f>
        <v>0</v>
      </c>
      <c r="L98" s="108"/>
    </row>
    <row r="99" spans="2:12" s="9" customFormat="1" ht="14.85" customHeight="1" x14ac:dyDescent="0.2">
      <c r="B99" s="108"/>
      <c r="D99" s="109" t="s">
        <v>100</v>
      </c>
      <c r="E99" s="110"/>
      <c r="F99" s="110"/>
      <c r="G99" s="110"/>
      <c r="H99" s="110"/>
      <c r="I99" s="110"/>
      <c r="J99" s="111">
        <f>J135</f>
        <v>0</v>
      </c>
      <c r="L99" s="108"/>
    </row>
    <row r="100" spans="2:12" s="9" customFormat="1" ht="14.85" customHeight="1" x14ac:dyDescent="0.2">
      <c r="B100" s="108"/>
      <c r="D100" s="109" t="s">
        <v>101</v>
      </c>
      <c r="E100" s="110"/>
      <c r="F100" s="110"/>
      <c r="G100" s="110"/>
      <c r="H100" s="110"/>
      <c r="I100" s="110"/>
      <c r="J100" s="111">
        <f>J151</f>
        <v>0</v>
      </c>
      <c r="L100" s="108"/>
    </row>
    <row r="101" spans="2:12" s="9" customFormat="1" ht="14.85" customHeight="1" x14ac:dyDescent="0.2">
      <c r="B101" s="108"/>
      <c r="D101" s="109" t="s">
        <v>102</v>
      </c>
      <c r="E101" s="110"/>
      <c r="F101" s="110"/>
      <c r="G101" s="110"/>
      <c r="H101" s="110"/>
      <c r="I101" s="110"/>
      <c r="J101" s="111">
        <f>J158</f>
        <v>0</v>
      </c>
      <c r="L101" s="108"/>
    </row>
    <row r="102" spans="2:12" s="9" customFormat="1" ht="14.85" customHeight="1" x14ac:dyDescent="0.2">
      <c r="B102" s="108"/>
      <c r="D102" s="109" t="s">
        <v>103</v>
      </c>
      <c r="E102" s="110"/>
      <c r="F102" s="110"/>
      <c r="G102" s="110"/>
      <c r="H102" s="110"/>
      <c r="I102" s="110"/>
      <c r="J102" s="111">
        <f>J166</f>
        <v>0</v>
      </c>
      <c r="L102" s="108"/>
    </row>
    <row r="103" spans="2:12" s="9" customFormat="1" ht="19.899999999999999" customHeight="1" x14ac:dyDescent="0.2">
      <c r="B103" s="108"/>
      <c r="D103" s="109" t="s">
        <v>104</v>
      </c>
      <c r="E103" s="110"/>
      <c r="F103" s="110"/>
      <c r="G103" s="110"/>
      <c r="H103" s="110"/>
      <c r="I103" s="110"/>
      <c r="J103" s="111">
        <f>J193</f>
        <v>0</v>
      </c>
      <c r="L103" s="108"/>
    </row>
    <row r="104" spans="2:12" s="9" customFormat="1" ht="19.899999999999999" customHeight="1" x14ac:dyDescent="0.2">
      <c r="B104" s="108"/>
      <c r="D104" s="109" t="s">
        <v>105</v>
      </c>
      <c r="E104" s="110"/>
      <c r="F104" s="110"/>
      <c r="G104" s="110"/>
      <c r="H104" s="110"/>
      <c r="I104" s="110"/>
      <c r="J104" s="111">
        <f>J203</f>
        <v>0</v>
      </c>
      <c r="L104" s="108"/>
    </row>
    <row r="105" spans="2:12" s="9" customFormat="1" ht="19.899999999999999" customHeight="1" x14ac:dyDescent="0.2">
      <c r="B105" s="108"/>
      <c r="D105" s="109" t="s">
        <v>106</v>
      </c>
      <c r="E105" s="110"/>
      <c r="F105" s="110"/>
      <c r="G105" s="110"/>
      <c r="H105" s="110"/>
      <c r="I105" s="110"/>
      <c r="J105" s="111">
        <f>J213</f>
        <v>0</v>
      </c>
      <c r="L105" s="108"/>
    </row>
    <row r="106" spans="2:12" s="9" customFormat="1" ht="19.899999999999999" customHeight="1" x14ac:dyDescent="0.2">
      <c r="B106" s="108"/>
      <c r="D106" s="109" t="s">
        <v>107</v>
      </c>
      <c r="E106" s="110"/>
      <c r="F106" s="110"/>
      <c r="G106" s="110"/>
      <c r="H106" s="110"/>
      <c r="I106" s="110"/>
      <c r="J106" s="111">
        <f>J250</f>
        <v>0</v>
      </c>
      <c r="L106" s="108"/>
    </row>
    <row r="107" spans="2:12" s="9" customFormat="1" ht="14.85" customHeight="1" x14ac:dyDescent="0.2">
      <c r="B107" s="108"/>
      <c r="D107" s="109" t="s">
        <v>108</v>
      </c>
      <c r="E107" s="110"/>
      <c r="F107" s="110"/>
      <c r="G107" s="110"/>
      <c r="H107" s="110"/>
      <c r="I107" s="110"/>
      <c r="J107" s="111">
        <f>J251</f>
        <v>0</v>
      </c>
      <c r="L107" s="108"/>
    </row>
    <row r="108" spans="2:12" s="9" customFormat="1" ht="14.85" customHeight="1" x14ac:dyDescent="0.2">
      <c r="B108" s="108"/>
      <c r="D108" s="109" t="s">
        <v>109</v>
      </c>
      <c r="E108" s="110"/>
      <c r="F108" s="110"/>
      <c r="G108" s="110"/>
      <c r="H108" s="110"/>
      <c r="I108" s="110"/>
      <c r="J108" s="111">
        <f>J258</f>
        <v>0</v>
      </c>
      <c r="L108" s="108"/>
    </row>
    <row r="109" spans="2:12" s="9" customFormat="1" ht="19.899999999999999" customHeight="1" x14ac:dyDescent="0.2">
      <c r="B109" s="108"/>
      <c r="D109" s="109" t="s">
        <v>110</v>
      </c>
      <c r="E109" s="110"/>
      <c r="F109" s="110"/>
      <c r="G109" s="110"/>
      <c r="H109" s="110"/>
      <c r="I109" s="110"/>
      <c r="J109" s="111">
        <f>J260</f>
        <v>0</v>
      </c>
      <c r="L109" s="108"/>
    </row>
    <row r="110" spans="2:12" s="8" customFormat="1" ht="24.95" customHeight="1" x14ac:dyDescent="0.2">
      <c r="B110" s="104"/>
      <c r="D110" s="105" t="s">
        <v>111</v>
      </c>
      <c r="E110" s="106"/>
      <c r="F110" s="106"/>
      <c r="G110" s="106"/>
      <c r="H110" s="106"/>
      <c r="I110" s="106"/>
      <c r="J110" s="107">
        <f>J278</f>
        <v>0</v>
      </c>
      <c r="L110" s="104"/>
    </row>
    <row r="111" spans="2:12" s="9" customFormat="1" ht="19.899999999999999" customHeight="1" x14ac:dyDescent="0.2">
      <c r="B111" s="108"/>
      <c r="D111" s="109" t="s">
        <v>112</v>
      </c>
      <c r="E111" s="110"/>
      <c r="F111" s="110"/>
      <c r="G111" s="110"/>
      <c r="H111" s="110"/>
      <c r="I111" s="110"/>
      <c r="J111" s="111">
        <f>J279</f>
        <v>0</v>
      </c>
      <c r="L111" s="108"/>
    </row>
    <row r="112" spans="2:12" s="8" customFormat="1" ht="24.95" customHeight="1" x14ac:dyDescent="0.2">
      <c r="B112" s="104"/>
      <c r="D112" s="105" t="s">
        <v>113</v>
      </c>
      <c r="E112" s="106"/>
      <c r="F112" s="106"/>
      <c r="G112" s="106"/>
      <c r="H112" s="106"/>
      <c r="I112" s="106"/>
      <c r="J112" s="107">
        <f>J282</f>
        <v>0</v>
      </c>
      <c r="L112" s="104"/>
    </row>
    <row r="113" spans="2:12" s="1" customFormat="1" ht="21.75" customHeight="1" x14ac:dyDescent="0.2">
      <c r="B113" s="32"/>
      <c r="L113" s="32"/>
    </row>
    <row r="114" spans="2:12" s="1" customFormat="1" ht="6.95" customHeight="1" x14ac:dyDescent="0.2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32"/>
    </row>
    <row r="118" spans="2:12" s="1" customFormat="1" ht="6.95" customHeight="1" x14ac:dyDescent="0.2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32"/>
    </row>
    <row r="119" spans="2:12" s="1" customFormat="1" ht="24.95" customHeight="1" x14ac:dyDescent="0.2">
      <c r="B119" s="32"/>
      <c r="C119" s="21" t="s">
        <v>114</v>
      </c>
      <c r="L119" s="32"/>
    </row>
    <row r="120" spans="2:12" s="1" customFormat="1" ht="6.95" customHeight="1" x14ac:dyDescent="0.2">
      <c r="B120" s="32"/>
      <c r="L120" s="32"/>
    </row>
    <row r="121" spans="2:12" s="1" customFormat="1" ht="12" customHeight="1" x14ac:dyDescent="0.2">
      <c r="B121" s="32"/>
      <c r="C121" s="27" t="s">
        <v>16</v>
      </c>
      <c r="L121" s="32"/>
    </row>
    <row r="122" spans="2:12" s="1" customFormat="1" ht="26.25" customHeight="1" x14ac:dyDescent="0.2">
      <c r="B122" s="32"/>
      <c r="E122" s="230" t="str">
        <f>E7</f>
        <v>Dunajovice - oprava kanalizační stoky na p. č. 2623/1 k. ú. Dunajovice</v>
      </c>
      <c r="F122" s="231"/>
      <c r="G122" s="231"/>
      <c r="H122" s="231"/>
      <c r="L122" s="32"/>
    </row>
    <row r="123" spans="2:12" s="1" customFormat="1" ht="12" customHeight="1" x14ac:dyDescent="0.2">
      <c r="B123" s="32"/>
      <c r="C123" s="27" t="s">
        <v>91</v>
      </c>
      <c r="L123" s="32"/>
    </row>
    <row r="124" spans="2:12" s="1" customFormat="1" ht="16.5" customHeight="1" x14ac:dyDescent="0.2">
      <c r="B124" s="32"/>
      <c r="E124" s="227" t="str">
        <f>E9</f>
        <v>52-1/2022 - Oprava kanalizační stoky</v>
      </c>
      <c r="F124" s="229"/>
      <c r="G124" s="229"/>
      <c r="H124" s="229"/>
      <c r="L124" s="32"/>
    </row>
    <row r="125" spans="2:12" s="1" customFormat="1" ht="6.95" customHeight="1" x14ac:dyDescent="0.2">
      <c r="B125" s="32"/>
      <c r="L125" s="32"/>
    </row>
    <row r="126" spans="2:12" s="1" customFormat="1" ht="12" customHeight="1" x14ac:dyDescent="0.2">
      <c r="B126" s="32"/>
      <c r="C126" s="27" t="s">
        <v>21</v>
      </c>
      <c r="F126" s="25" t="str">
        <f>F12</f>
        <v>Dunajovice</v>
      </c>
      <c r="I126" s="27" t="s">
        <v>23</v>
      </c>
      <c r="J126" s="51" t="str">
        <f>IF(J12="","",J12)</f>
        <v>Vyplň údaj</v>
      </c>
      <c r="L126" s="32"/>
    </row>
    <row r="127" spans="2:12" s="1" customFormat="1" ht="6.95" customHeight="1" x14ac:dyDescent="0.2">
      <c r="B127" s="32"/>
      <c r="L127" s="32"/>
    </row>
    <row r="128" spans="2:12" s="1" customFormat="1" ht="40.15" customHeight="1" x14ac:dyDescent="0.2">
      <c r="B128" s="32"/>
      <c r="C128" s="27" t="s">
        <v>24</v>
      </c>
      <c r="F128" s="25" t="str">
        <f>E15</f>
        <v>Obec Dunajovice, Dunajovice č. p. 4, 379 01 Třeboň</v>
      </c>
      <c r="I128" s="27" t="s">
        <v>30</v>
      </c>
      <c r="J128" s="30" t="str">
        <f>E21</f>
        <v>AQUAPROJEKT, Na Sadech 2013/9, Č. Budějovice</v>
      </c>
      <c r="L128" s="32"/>
    </row>
    <row r="129" spans="2:65" s="1" customFormat="1" ht="15.2" customHeight="1" x14ac:dyDescent="0.2">
      <c r="B129" s="32"/>
      <c r="C129" s="27" t="s">
        <v>28</v>
      </c>
      <c r="F129" s="25" t="str">
        <f>IF(E18="","",E18)</f>
        <v>Vyplň údaj</v>
      </c>
      <c r="I129" s="27" t="s">
        <v>33</v>
      </c>
      <c r="J129" s="30" t="str">
        <f>E24</f>
        <v>Němcová Dagmar</v>
      </c>
      <c r="L129" s="32"/>
    </row>
    <row r="130" spans="2:65" s="1" customFormat="1" ht="10.35" customHeight="1" x14ac:dyDescent="0.2">
      <c r="B130" s="32"/>
      <c r="L130" s="32"/>
    </row>
    <row r="131" spans="2:65" s="10" customFormat="1" ht="29.25" customHeight="1" x14ac:dyDescent="0.2">
      <c r="B131" s="112"/>
      <c r="C131" s="113" t="s">
        <v>115</v>
      </c>
      <c r="D131" s="114" t="s">
        <v>61</v>
      </c>
      <c r="E131" s="114" t="s">
        <v>57</v>
      </c>
      <c r="F131" s="114" t="s">
        <v>58</v>
      </c>
      <c r="G131" s="114" t="s">
        <v>116</v>
      </c>
      <c r="H131" s="114" t="s">
        <v>117</v>
      </c>
      <c r="I131" s="114" t="s">
        <v>118</v>
      </c>
      <c r="J131" s="115" t="s">
        <v>95</v>
      </c>
      <c r="K131" s="116" t="s">
        <v>119</v>
      </c>
      <c r="L131" s="112"/>
      <c r="M131" s="57" t="s">
        <v>1</v>
      </c>
      <c r="N131" s="58" t="s">
        <v>40</v>
      </c>
      <c r="O131" s="58" t="s">
        <v>120</v>
      </c>
      <c r="P131" s="58" t="s">
        <v>121</v>
      </c>
      <c r="Q131" s="58" t="s">
        <v>122</v>
      </c>
      <c r="R131" s="58" t="s">
        <v>123</v>
      </c>
      <c r="S131" s="58" t="s">
        <v>124</v>
      </c>
      <c r="T131" s="59" t="s">
        <v>125</v>
      </c>
    </row>
    <row r="132" spans="2:65" s="1" customFormat="1" ht="22.9" customHeight="1" x14ac:dyDescent="0.25">
      <c r="B132" s="32"/>
      <c r="C132" s="62" t="s">
        <v>126</v>
      </c>
      <c r="J132" s="117">
        <f>BK132</f>
        <v>0</v>
      </c>
      <c r="L132" s="32"/>
      <c r="M132" s="60"/>
      <c r="N132" s="52"/>
      <c r="O132" s="52"/>
      <c r="P132" s="118">
        <f>P133+P278+P282</f>
        <v>0</v>
      </c>
      <c r="Q132" s="52"/>
      <c r="R132" s="118">
        <f>R133+R278+R282</f>
        <v>106.91358249</v>
      </c>
      <c r="S132" s="52"/>
      <c r="T132" s="119">
        <f>T133+T278+T282</f>
        <v>63.898240000000001</v>
      </c>
      <c r="AT132" s="17" t="s">
        <v>75</v>
      </c>
      <c r="AU132" s="17" t="s">
        <v>97</v>
      </c>
      <c r="BK132" s="120">
        <f>BK133+BK278+BK282</f>
        <v>0</v>
      </c>
    </row>
    <row r="133" spans="2:65" s="11" customFormat="1" ht="25.9" customHeight="1" x14ac:dyDescent="0.2">
      <c r="B133" s="121"/>
      <c r="D133" s="122" t="s">
        <v>75</v>
      </c>
      <c r="E133" s="123" t="s">
        <v>127</v>
      </c>
      <c r="F133" s="123" t="s">
        <v>128</v>
      </c>
      <c r="I133" s="124"/>
      <c r="J133" s="125">
        <f>BK133</f>
        <v>0</v>
      </c>
      <c r="L133" s="121"/>
      <c r="M133" s="126"/>
      <c r="P133" s="127">
        <f>P134+P193+P203+P213+P250+P260</f>
        <v>0</v>
      </c>
      <c r="R133" s="127">
        <f>R134+R193+R203+R213+R250+R260</f>
        <v>106.91358249</v>
      </c>
      <c r="T133" s="128">
        <f>T134+T193+T203+T213+T250+T260</f>
        <v>63.898240000000001</v>
      </c>
      <c r="AR133" s="122" t="s">
        <v>84</v>
      </c>
      <c r="AT133" s="129" t="s">
        <v>75</v>
      </c>
      <c r="AU133" s="129" t="s">
        <v>76</v>
      </c>
      <c r="AY133" s="122" t="s">
        <v>129</v>
      </c>
      <c r="BK133" s="130">
        <f>BK134+BK193+BK203+BK213+BK250+BK260</f>
        <v>0</v>
      </c>
    </row>
    <row r="134" spans="2:65" s="11" customFormat="1" ht="22.9" customHeight="1" x14ac:dyDescent="0.2">
      <c r="B134" s="121"/>
      <c r="D134" s="122" t="s">
        <v>75</v>
      </c>
      <c r="E134" s="131" t="s">
        <v>84</v>
      </c>
      <c r="F134" s="131" t="s">
        <v>130</v>
      </c>
      <c r="I134" s="124"/>
      <c r="J134" s="132">
        <f>BK134</f>
        <v>0</v>
      </c>
      <c r="L134" s="121"/>
      <c r="M134" s="126"/>
      <c r="P134" s="127">
        <f>P135+P151+P158+P166</f>
        <v>0</v>
      </c>
      <c r="R134" s="127">
        <f>R135+R151+R158+R166</f>
        <v>29.857592400000001</v>
      </c>
      <c r="T134" s="128">
        <f>T135+T151+T158+T166</f>
        <v>34.659240000000004</v>
      </c>
      <c r="AR134" s="122" t="s">
        <v>84</v>
      </c>
      <c r="AT134" s="129" t="s">
        <v>75</v>
      </c>
      <c r="AU134" s="129" t="s">
        <v>84</v>
      </c>
      <c r="AY134" s="122" t="s">
        <v>129</v>
      </c>
      <c r="BK134" s="130">
        <f>BK135+BK151+BK158+BK166</f>
        <v>0</v>
      </c>
    </row>
    <row r="135" spans="2:65" s="11" customFormat="1" ht="20.85" customHeight="1" x14ac:dyDescent="0.2">
      <c r="B135" s="121"/>
      <c r="D135" s="122" t="s">
        <v>75</v>
      </c>
      <c r="E135" s="131" t="s">
        <v>131</v>
      </c>
      <c r="F135" s="131" t="s">
        <v>132</v>
      </c>
      <c r="I135" s="124"/>
      <c r="J135" s="132">
        <f>BK135</f>
        <v>0</v>
      </c>
      <c r="L135" s="121"/>
      <c r="M135" s="126"/>
      <c r="P135" s="127">
        <f>SUM(P136:P150)</f>
        <v>0</v>
      </c>
      <c r="R135" s="127">
        <f>SUM(R136:R150)</f>
        <v>1.7592399999999998E-2</v>
      </c>
      <c r="T135" s="128">
        <f>SUM(T136:T150)</f>
        <v>34.659240000000004</v>
      </c>
      <c r="AR135" s="122" t="s">
        <v>84</v>
      </c>
      <c r="AT135" s="129" t="s">
        <v>75</v>
      </c>
      <c r="AU135" s="129" t="s">
        <v>86</v>
      </c>
      <c r="AY135" s="122" t="s">
        <v>129</v>
      </c>
      <c r="BK135" s="130">
        <f>SUM(BK136:BK150)</f>
        <v>0</v>
      </c>
    </row>
    <row r="136" spans="2:65" s="1" customFormat="1" ht="33" customHeight="1" x14ac:dyDescent="0.2">
      <c r="B136" s="32"/>
      <c r="C136" s="133" t="s">
        <v>84</v>
      </c>
      <c r="D136" s="133" t="s">
        <v>133</v>
      </c>
      <c r="E136" s="134" t="s">
        <v>134</v>
      </c>
      <c r="F136" s="135" t="s">
        <v>135</v>
      </c>
      <c r="G136" s="136" t="s">
        <v>136</v>
      </c>
      <c r="H136" s="137">
        <v>52.514000000000003</v>
      </c>
      <c r="I136" s="138"/>
      <c r="J136" s="139">
        <f>ROUND(I136*H136,2)</f>
        <v>0</v>
      </c>
      <c r="K136" s="140"/>
      <c r="L136" s="32"/>
      <c r="M136" s="141" t="s">
        <v>1</v>
      </c>
      <c r="N136" s="142" t="s">
        <v>41</v>
      </c>
      <c r="P136" s="143">
        <f>O136*H136</f>
        <v>0</v>
      </c>
      <c r="Q136" s="143">
        <v>0</v>
      </c>
      <c r="R136" s="143">
        <f>Q136*H136</f>
        <v>0</v>
      </c>
      <c r="S136" s="143">
        <v>0.44</v>
      </c>
      <c r="T136" s="144">
        <f>S136*H136</f>
        <v>23.106160000000003</v>
      </c>
      <c r="AR136" s="145" t="s">
        <v>137</v>
      </c>
      <c r="AT136" s="145" t="s">
        <v>133</v>
      </c>
      <c r="AU136" s="145" t="s">
        <v>138</v>
      </c>
      <c r="AY136" s="17" t="s">
        <v>129</v>
      </c>
      <c r="BE136" s="146">
        <f>IF(N136="základní",J136,0)</f>
        <v>0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7" t="s">
        <v>84</v>
      </c>
      <c r="BK136" s="146">
        <f>ROUND(I136*H136,2)</f>
        <v>0</v>
      </c>
      <c r="BL136" s="17" t="s">
        <v>137</v>
      </c>
      <c r="BM136" s="145" t="s">
        <v>139</v>
      </c>
    </row>
    <row r="137" spans="2:65" s="12" customFormat="1" x14ac:dyDescent="0.2">
      <c r="B137" s="147"/>
      <c r="D137" s="148" t="s">
        <v>140</v>
      </c>
      <c r="E137" s="149" t="s">
        <v>1</v>
      </c>
      <c r="F137" s="150" t="s">
        <v>141</v>
      </c>
      <c r="H137" s="149" t="s">
        <v>1</v>
      </c>
      <c r="I137" s="151"/>
      <c r="L137" s="147"/>
      <c r="M137" s="152"/>
      <c r="T137" s="153"/>
      <c r="AT137" s="149" t="s">
        <v>140</v>
      </c>
      <c r="AU137" s="149" t="s">
        <v>138</v>
      </c>
      <c r="AV137" s="12" t="s">
        <v>84</v>
      </c>
      <c r="AW137" s="12" t="s">
        <v>32</v>
      </c>
      <c r="AX137" s="12" t="s">
        <v>76</v>
      </c>
      <c r="AY137" s="149" t="s">
        <v>129</v>
      </c>
    </row>
    <row r="138" spans="2:65" s="13" customFormat="1" x14ac:dyDescent="0.2">
      <c r="B138" s="154"/>
      <c r="D138" s="148" t="s">
        <v>140</v>
      </c>
      <c r="E138" s="155" t="s">
        <v>1</v>
      </c>
      <c r="F138" s="156" t="s">
        <v>142</v>
      </c>
      <c r="H138" s="157">
        <v>33.415999999999997</v>
      </c>
      <c r="I138" s="158"/>
      <c r="L138" s="154"/>
      <c r="M138" s="159"/>
      <c r="T138" s="160"/>
      <c r="AT138" s="155" t="s">
        <v>140</v>
      </c>
      <c r="AU138" s="155" t="s">
        <v>138</v>
      </c>
      <c r="AV138" s="13" t="s">
        <v>86</v>
      </c>
      <c r="AW138" s="13" t="s">
        <v>32</v>
      </c>
      <c r="AX138" s="13" t="s">
        <v>76</v>
      </c>
      <c r="AY138" s="155" t="s">
        <v>129</v>
      </c>
    </row>
    <row r="139" spans="2:65" s="13" customFormat="1" x14ac:dyDescent="0.2">
      <c r="B139" s="154"/>
      <c r="D139" s="148" t="s">
        <v>140</v>
      </c>
      <c r="E139" s="155" t="s">
        <v>1</v>
      </c>
      <c r="F139" s="156" t="s">
        <v>143</v>
      </c>
      <c r="H139" s="157">
        <v>16.847999999999999</v>
      </c>
      <c r="I139" s="158"/>
      <c r="L139" s="154"/>
      <c r="M139" s="159"/>
      <c r="T139" s="160"/>
      <c r="AT139" s="155" t="s">
        <v>140</v>
      </c>
      <c r="AU139" s="155" t="s">
        <v>138</v>
      </c>
      <c r="AV139" s="13" t="s">
        <v>86</v>
      </c>
      <c r="AW139" s="13" t="s">
        <v>32</v>
      </c>
      <c r="AX139" s="13" t="s">
        <v>76</v>
      </c>
      <c r="AY139" s="155" t="s">
        <v>129</v>
      </c>
    </row>
    <row r="140" spans="2:65" s="13" customFormat="1" x14ac:dyDescent="0.2">
      <c r="B140" s="154"/>
      <c r="D140" s="148" t="s">
        <v>140</v>
      </c>
      <c r="E140" s="155" t="s">
        <v>1</v>
      </c>
      <c r="F140" s="156" t="s">
        <v>144</v>
      </c>
      <c r="H140" s="157">
        <v>2.25</v>
      </c>
      <c r="I140" s="158"/>
      <c r="L140" s="154"/>
      <c r="M140" s="159"/>
      <c r="T140" s="160"/>
      <c r="AT140" s="155" t="s">
        <v>140</v>
      </c>
      <c r="AU140" s="155" t="s">
        <v>138</v>
      </c>
      <c r="AV140" s="13" t="s">
        <v>86</v>
      </c>
      <c r="AW140" s="13" t="s">
        <v>32</v>
      </c>
      <c r="AX140" s="13" t="s">
        <v>76</v>
      </c>
      <c r="AY140" s="155" t="s">
        <v>129</v>
      </c>
    </row>
    <row r="141" spans="2:65" s="14" customFormat="1" x14ac:dyDescent="0.2">
      <c r="B141" s="161"/>
      <c r="D141" s="148" t="s">
        <v>140</v>
      </c>
      <c r="E141" s="162" t="s">
        <v>1</v>
      </c>
      <c r="F141" s="163" t="s">
        <v>145</v>
      </c>
      <c r="H141" s="164">
        <v>52.514000000000003</v>
      </c>
      <c r="I141" s="165"/>
      <c r="L141" s="161"/>
      <c r="M141" s="166"/>
      <c r="T141" s="167"/>
      <c r="AT141" s="162" t="s">
        <v>140</v>
      </c>
      <c r="AU141" s="162" t="s">
        <v>138</v>
      </c>
      <c r="AV141" s="14" t="s">
        <v>137</v>
      </c>
      <c r="AW141" s="14" t="s">
        <v>32</v>
      </c>
      <c r="AX141" s="14" t="s">
        <v>84</v>
      </c>
      <c r="AY141" s="162" t="s">
        <v>129</v>
      </c>
    </row>
    <row r="142" spans="2:65" s="1" customFormat="1" ht="24.2" customHeight="1" x14ac:dyDescent="0.2">
      <c r="B142" s="32"/>
      <c r="C142" s="133" t="s">
        <v>86</v>
      </c>
      <c r="D142" s="133" t="s">
        <v>133</v>
      </c>
      <c r="E142" s="134" t="s">
        <v>146</v>
      </c>
      <c r="F142" s="135" t="s">
        <v>147</v>
      </c>
      <c r="G142" s="136" t="s">
        <v>136</v>
      </c>
      <c r="H142" s="137">
        <v>52.514000000000003</v>
      </c>
      <c r="I142" s="138"/>
      <c r="J142" s="139">
        <f>ROUND(I142*H142,2)</f>
        <v>0</v>
      </c>
      <c r="K142" s="140"/>
      <c r="L142" s="32"/>
      <c r="M142" s="141" t="s">
        <v>1</v>
      </c>
      <c r="N142" s="142" t="s">
        <v>41</v>
      </c>
      <c r="P142" s="143">
        <f>O142*H142</f>
        <v>0</v>
      </c>
      <c r="Q142" s="143">
        <v>0</v>
      </c>
      <c r="R142" s="143">
        <f>Q142*H142</f>
        <v>0</v>
      </c>
      <c r="S142" s="143">
        <v>0.22</v>
      </c>
      <c r="T142" s="144">
        <f>S142*H142</f>
        <v>11.553080000000001</v>
      </c>
      <c r="AR142" s="145" t="s">
        <v>137</v>
      </c>
      <c r="AT142" s="145" t="s">
        <v>133</v>
      </c>
      <c r="AU142" s="145" t="s">
        <v>138</v>
      </c>
      <c r="AY142" s="17" t="s">
        <v>129</v>
      </c>
      <c r="BE142" s="146">
        <f>IF(N142="základní",J142,0)</f>
        <v>0</v>
      </c>
      <c r="BF142" s="146">
        <f>IF(N142="snížená",J142,0)</f>
        <v>0</v>
      </c>
      <c r="BG142" s="146">
        <f>IF(N142="zákl. přenesená",J142,0)</f>
        <v>0</v>
      </c>
      <c r="BH142" s="146">
        <f>IF(N142="sníž. přenesená",J142,0)</f>
        <v>0</v>
      </c>
      <c r="BI142" s="146">
        <f>IF(N142="nulová",J142,0)</f>
        <v>0</v>
      </c>
      <c r="BJ142" s="17" t="s">
        <v>84</v>
      </c>
      <c r="BK142" s="146">
        <f>ROUND(I142*H142,2)</f>
        <v>0</v>
      </c>
      <c r="BL142" s="17" t="s">
        <v>137</v>
      </c>
      <c r="BM142" s="145" t="s">
        <v>148</v>
      </c>
    </row>
    <row r="143" spans="2:65" s="12" customFormat="1" ht="22.5" x14ac:dyDescent="0.2">
      <c r="B143" s="147"/>
      <c r="D143" s="148" t="s">
        <v>140</v>
      </c>
      <c r="E143" s="149" t="s">
        <v>1</v>
      </c>
      <c r="F143" s="150" t="s">
        <v>149</v>
      </c>
      <c r="H143" s="149" t="s">
        <v>1</v>
      </c>
      <c r="I143" s="151"/>
      <c r="L143" s="147"/>
      <c r="M143" s="152"/>
      <c r="T143" s="153"/>
      <c r="AT143" s="149" t="s">
        <v>140</v>
      </c>
      <c r="AU143" s="149" t="s">
        <v>138</v>
      </c>
      <c r="AV143" s="12" t="s">
        <v>84</v>
      </c>
      <c r="AW143" s="12" t="s">
        <v>32</v>
      </c>
      <c r="AX143" s="12" t="s">
        <v>76</v>
      </c>
      <c r="AY143" s="149" t="s">
        <v>129</v>
      </c>
    </row>
    <row r="144" spans="2:65" s="13" customFormat="1" x14ac:dyDescent="0.2">
      <c r="B144" s="154"/>
      <c r="D144" s="148" t="s">
        <v>140</v>
      </c>
      <c r="E144" s="155" t="s">
        <v>1</v>
      </c>
      <c r="F144" s="156" t="s">
        <v>142</v>
      </c>
      <c r="H144" s="157">
        <v>33.415999999999997</v>
      </c>
      <c r="I144" s="158"/>
      <c r="L144" s="154"/>
      <c r="M144" s="159"/>
      <c r="T144" s="160"/>
      <c r="AT144" s="155" t="s">
        <v>140</v>
      </c>
      <c r="AU144" s="155" t="s">
        <v>138</v>
      </c>
      <c r="AV144" s="13" t="s">
        <v>86</v>
      </c>
      <c r="AW144" s="13" t="s">
        <v>32</v>
      </c>
      <c r="AX144" s="13" t="s">
        <v>76</v>
      </c>
      <c r="AY144" s="155" t="s">
        <v>129</v>
      </c>
    </row>
    <row r="145" spans="2:65" s="13" customFormat="1" x14ac:dyDescent="0.2">
      <c r="B145" s="154"/>
      <c r="D145" s="148" t="s">
        <v>140</v>
      </c>
      <c r="E145" s="155" t="s">
        <v>1</v>
      </c>
      <c r="F145" s="156" t="s">
        <v>143</v>
      </c>
      <c r="H145" s="157">
        <v>16.847999999999999</v>
      </c>
      <c r="I145" s="158"/>
      <c r="L145" s="154"/>
      <c r="M145" s="159"/>
      <c r="T145" s="160"/>
      <c r="AT145" s="155" t="s">
        <v>140</v>
      </c>
      <c r="AU145" s="155" t="s">
        <v>138</v>
      </c>
      <c r="AV145" s="13" t="s">
        <v>86</v>
      </c>
      <c r="AW145" s="13" t="s">
        <v>32</v>
      </c>
      <c r="AX145" s="13" t="s">
        <v>76</v>
      </c>
      <c r="AY145" s="155" t="s">
        <v>129</v>
      </c>
    </row>
    <row r="146" spans="2:65" s="13" customFormat="1" x14ac:dyDescent="0.2">
      <c r="B146" s="154"/>
      <c r="D146" s="148" t="s">
        <v>140</v>
      </c>
      <c r="E146" s="155" t="s">
        <v>1</v>
      </c>
      <c r="F146" s="156" t="s">
        <v>144</v>
      </c>
      <c r="H146" s="157">
        <v>2.25</v>
      </c>
      <c r="I146" s="158"/>
      <c r="L146" s="154"/>
      <c r="M146" s="159"/>
      <c r="T146" s="160"/>
      <c r="AT146" s="155" t="s">
        <v>140</v>
      </c>
      <c r="AU146" s="155" t="s">
        <v>138</v>
      </c>
      <c r="AV146" s="13" t="s">
        <v>86</v>
      </c>
      <c r="AW146" s="13" t="s">
        <v>32</v>
      </c>
      <c r="AX146" s="13" t="s">
        <v>76</v>
      </c>
      <c r="AY146" s="155" t="s">
        <v>129</v>
      </c>
    </row>
    <row r="147" spans="2:65" s="14" customFormat="1" x14ac:dyDescent="0.2">
      <c r="B147" s="161"/>
      <c r="D147" s="148" t="s">
        <v>140</v>
      </c>
      <c r="E147" s="162" t="s">
        <v>1</v>
      </c>
      <c r="F147" s="163" t="s">
        <v>145</v>
      </c>
      <c r="H147" s="164">
        <v>52.514000000000003</v>
      </c>
      <c r="I147" s="165"/>
      <c r="L147" s="161"/>
      <c r="M147" s="166"/>
      <c r="T147" s="167"/>
      <c r="AT147" s="162" t="s">
        <v>140</v>
      </c>
      <c r="AU147" s="162" t="s">
        <v>138</v>
      </c>
      <c r="AV147" s="14" t="s">
        <v>137</v>
      </c>
      <c r="AW147" s="14" t="s">
        <v>32</v>
      </c>
      <c r="AX147" s="14" t="s">
        <v>84</v>
      </c>
      <c r="AY147" s="162" t="s">
        <v>129</v>
      </c>
    </row>
    <row r="148" spans="2:65" s="1" customFormat="1" ht="24.2" customHeight="1" x14ac:dyDescent="0.2">
      <c r="B148" s="32"/>
      <c r="C148" s="133" t="s">
        <v>138</v>
      </c>
      <c r="D148" s="133" t="s">
        <v>133</v>
      </c>
      <c r="E148" s="134" t="s">
        <v>150</v>
      </c>
      <c r="F148" s="135" t="s">
        <v>151</v>
      </c>
      <c r="G148" s="136" t="s">
        <v>152</v>
      </c>
      <c r="H148" s="137">
        <v>125.66</v>
      </c>
      <c r="I148" s="138"/>
      <c r="J148" s="139">
        <f>ROUND(I148*H148,2)</f>
        <v>0</v>
      </c>
      <c r="K148" s="140"/>
      <c r="L148" s="32"/>
      <c r="M148" s="141" t="s">
        <v>1</v>
      </c>
      <c r="N148" s="142" t="s">
        <v>41</v>
      </c>
      <c r="P148" s="143">
        <f>O148*H148</f>
        <v>0</v>
      </c>
      <c r="Q148" s="143">
        <v>1.3999999999999999E-4</v>
      </c>
      <c r="R148" s="143">
        <f>Q148*H148</f>
        <v>1.7592399999999998E-2</v>
      </c>
      <c r="S148" s="143">
        <v>0</v>
      </c>
      <c r="T148" s="144">
        <f>S148*H148</f>
        <v>0</v>
      </c>
      <c r="AR148" s="145" t="s">
        <v>137</v>
      </c>
      <c r="AT148" s="145" t="s">
        <v>133</v>
      </c>
      <c r="AU148" s="145" t="s">
        <v>138</v>
      </c>
      <c r="AY148" s="17" t="s">
        <v>129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84</v>
      </c>
      <c r="BK148" s="146">
        <f>ROUND(I148*H148,2)</f>
        <v>0</v>
      </c>
      <c r="BL148" s="17" t="s">
        <v>137</v>
      </c>
      <c r="BM148" s="145" t="s">
        <v>153</v>
      </c>
    </row>
    <row r="149" spans="2:65" s="13" customFormat="1" x14ac:dyDescent="0.2">
      <c r="B149" s="154"/>
      <c r="D149" s="148" t="s">
        <v>140</v>
      </c>
      <c r="E149" s="155" t="s">
        <v>1</v>
      </c>
      <c r="F149" s="156" t="s">
        <v>154</v>
      </c>
      <c r="H149" s="157">
        <v>125.66</v>
      </c>
      <c r="I149" s="158"/>
      <c r="L149" s="154"/>
      <c r="M149" s="159"/>
      <c r="T149" s="160"/>
      <c r="AT149" s="155" t="s">
        <v>140</v>
      </c>
      <c r="AU149" s="155" t="s">
        <v>138</v>
      </c>
      <c r="AV149" s="13" t="s">
        <v>86</v>
      </c>
      <c r="AW149" s="13" t="s">
        <v>32</v>
      </c>
      <c r="AX149" s="13" t="s">
        <v>84</v>
      </c>
      <c r="AY149" s="155" t="s">
        <v>129</v>
      </c>
    </row>
    <row r="150" spans="2:65" s="1" customFormat="1" ht="24.2" customHeight="1" x14ac:dyDescent="0.2">
      <c r="B150" s="32"/>
      <c r="C150" s="133" t="s">
        <v>137</v>
      </c>
      <c r="D150" s="133" t="s">
        <v>133</v>
      </c>
      <c r="E150" s="134" t="s">
        <v>155</v>
      </c>
      <c r="F150" s="135" t="s">
        <v>156</v>
      </c>
      <c r="G150" s="136" t="s">
        <v>152</v>
      </c>
      <c r="H150" s="137">
        <v>125.66</v>
      </c>
      <c r="I150" s="138"/>
      <c r="J150" s="139">
        <f>ROUND(I150*H150,2)</f>
        <v>0</v>
      </c>
      <c r="K150" s="140"/>
      <c r="L150" s="32"/>
      <c r="M150" s="141" t="s">
        <v>1</v>
      </c>
      <c r="N150" s="142" t="s">
        <v>41</v>
      </c>
      <c r="P150" s="143">
        <f>O150*H150</f>
        <v>0</v>
      </c>
      <c r="Q150" s="143">
        <v>0</v>
      </c>
      <c r="R150" s="143">
        <f>Q150*H150</f>
        <v>0</v>
      </c>
      <c r="S150" s="143">
        <v>0</v>
      </c>
      <c r="T150" s="144">
        <f>S150*H150</f>
        <v>0</v>
      </c>
      <c r="AR150" s="145" t="s">
        <v>137</v>
      </c>
      <c r="AT150" s="145" t="s">
        <v>133</v>
      </c>
      <c r="AU150" s="145" t="s">
        <v>138</v>
      </c>
      <c r="AY150" s="17" t="s">
        <v>129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7" t="s">
        <v>84</v>
      </c>
      <c r="BK150" s="146">
        <f>ROUND(I150*H150,2)</f>
        <v>0</v>
      </c>
      <c r="BL150" s="17" t="s">
        <v>137</v>
      </c>
      <c r="BM150" s="145" t="s">
        <v>157</v>
      </c>
    </row>
    <row r="151" spans="2:65" s="11" customFormat="1" ht="20.85" customHeight="1" x14ac:dyDescent="0.2">
      <c r="B151" s="121"/>
      <c r="D151" s="122" t="s">
        <v>75</v>
      </c>
      <c r="E151" s="131" t="s">
        <v>158</v>
      </c>
      <c r="F151" s="131" t="s">
        <v>159</v>
      </c>
      <c r="I151" s="124"/>
      <c r="J151" s="132">
        <f>BK151</f>
        <v>0</v>
      </c>
      <c r="L151" s="121"/>
      <c r="M151" s="126"/>
      <c r="P151" s="127">
        <f>SUM(P152:P157)</f>
        <v>0</v>
      </c>
      <c r="R151" s="127">
        <f>SUM(R152:R157)</f>
        <v>0</v>
      </c>
      <c r="T151" s="128">
        <f>SUM(T152:T157)</f>
        <v>0</v>
      </c>
      <c r="AR151" s="122" t="s">
        <v>84</v>
      </c>
      <c r="AT151" s="129" t="s">
        <v>75</v>
      </c>
      <c r="AU151" s="129" t="s">
        <v>86</v>
      </c>
      <c r="AY151" s="122" t="s">
        <v>129</v>
      </c>
      <c r="BK151" s="130">
        <f>SUM(BK152:BK157)</f>
        <v>0</v>
      </c>
    </row>
    <row r="152" spans="2:65" s="1" customFormat="1" ht="33" customHeight="1" x14ac:dyDescent="0.2">
      <c r="B152" s="32"/>
      <c r="C152" s="133" t="s">
        <v>160</v>
      </c>
      <c r="D152" s="133" t="s">
        <v>133</v>
      </c>
      <c r="E152" s="134" t="s">
        <v>161</v>
      </c>
      <c r="F152" s="135" t="s">
        <v>162</v>
      </c>
      <c r="G152" s="136" t="s">
        <v>163</v>
      </c>
      <c r="H152" s="137">
        <v>53.619</v>
      </c>
      <c r="I152" s="138"/>
      <c r="J152" s="139">
        <f>ROUND(I152*H152,2)</f>
        <v>0</v>
      </c>
      <c r="K152" s="140"/>
      <c r="L152" s="32"/>
      <c r="M152" s="141" t="s">
        <v>1</v>
      </c>
      <c r="N152" s="142" t="s">
        <v>41</v>
      </c>
      <c r="P152" s="143">
        <f>O152*H152</f>
        <v>0</v>
      </c>
      <c r="Q152" s="143">
        <v>0</v>
      </c>
      <c r="R152" s="143">
        <f>Q152*H152</f>
        <v>0</v>
      </c>
      <c r="S152" s="143">
        <v>0</v>
      </c>
      <c r="T152" s="144">
        <f>S152*H152</f>
        <v>0</v>
      </c>
      <c r="AR152" s="145" t="s">
        <v>137</v>
      </c>
      <c r="AT152" s="145" t="s">
        <v>133</v>
      </c>
      <c r="AU152" s="145" t="s">
        <v>138</v>
      </c>
      <c r="AY152" s="17" t="s">
        <v>129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7" t="s">
        <v>84</v>
      </c>
      <c r="BK152" s="146">
        <f>ROUND(I152*H152,2)</f>
        <v>0</v>
      </c>
      <c r="BL152" s="17" t="s">
        <v>137</v>
      </c>
      <c r="BM152" s="145" t="s">
        <v>164</v>
      </c>
    </row>
    <row r="153" spans="2:65" s="12" customFormat="1" x14ac:dyDescent="0.2">
      <c r="B153" s="147"/>
      <c r="D153" s="148" t="s">
        <v>140</v>
      </c>
      <c r="E153" s="149" t="s">
        <v>1</v>
      </c>
      <c r="F153" s="150" t="s">
        <v>141</v>
      </c>
      <c r="H153" s="149" t="s">
        <v>1</v>
      </c>
      <c r="I153" s="151"/>
      <c r="L153" s="147"/>
      <c r="M153" s="152"/>
      <c r="T153" s="153"/>
      <c r="AT153" s="149" t="s">
        <v>140</v>
      </c>
      <c r="AU153" s="149" t="s">
        <v>138</v>
      </c>
      <c r="AV153" s="12" t="s">
        <v>84</v>
      </c>
      <c r="AW153" s="12" t="s">
        <v>32</v>
      </c>
      <c r="AX153" s="12" t="s">
        <v>76</v>
      </c>
      <c r="AY153" s="149" t="s">
        <v>129</v>
      </c>
    </row>
    <row r="154" spans="2:65" s="13" customFormat="1" x14ac:dyDescent="0.2">
      <c r="B154" s="154"/>
      <c r="D154" s="148" t="s">
        <v>140</v>
      </c>
      <c r="E154" s="155" t="s">
        <v>1</v>
      </c>
      <c r="F154" s="156" t="s">
        <v>165</v>
      </c>
      <c r="H154" s="157">
        <v>34.000999999999998</v>
      </c>
      <c r="I154" s="158"/>
      <c r="L154" s="154"/>
      <c r="M154" s="159"/>
      <c r="T154" s="160"/>
      <c r="AT154" s="155" t="s">
        <v>140</v>
      </c>
      <c r="AU154" s="155" t="s">
        <v>138</v>
      </c>
      <c r="AV154" s="13" t="s">
        <v>86</v>
      </c>
      <c r="AW154" s="13" t="s">
        <v>32</v>
      </c>
      <c r="AX154" s="13" t="s">
        <v>76</v>
      </c>
      <c r="AY154" s="155" t="s">
        <v>129</v>
      </c>
    </row>
    <row r="155" spans="2:65" s="13" customFormat="1" x14ac:dyDescent="0.2">
      <c r="B155" s="154"/>
      <c r="D155" s="148" t="s">
        <v>140</v>
      </c>
      <c r="E155" s="155" t="s">
        <v>1</v>
      </c>
      <c r="F155" s="156" t="s">
        <v>166</v>
      </c>
      <c r="H155" s="157">
        <v>17.143000000000001</v>
      </c>
      <c r="I155" s="158"/>
      <c r="L155" s="154"/>
      <c r="M155" s="159"/>
      <c r="T155" s="160"/>
      <c r="AT155" s="155" t="s">
        <v>140</v>
      </c>
      <c r="AU155" s="155" t="s">
        <v>138</v>
      </c>
      <c r="AV155" s="13" t="s">
        <v>86</v>
      </c>
      <c r="AW155" s="13" t="s">
        <v>32</v>
      </c>
      <c r="AX155" s="13" t="s">
        <v>76</v>
      </c>
      <c r="AY155" s="155" t="s">
        <v>129</v>
      </c>
    </row>
    <row r="156" spans="2:65" s="13" customFormat="1" x14ac:dyDescent="0.2">
      <c r="B156" s="154"/>
      <c r="D156" s="148" t="s">
        <v>140</v>
      </c>
      <c r="E156" s="155" t="s">
        <v>1</v>
      </c>
      <c r="F156" s="156" t="s">
        <v>167</v>
      </c>
      <c r="H156" s="157">
        <v>2.4750000000000001</v>
      </c>
      <c r="I156" s="158"/>
      <c r="L156" s="154"/>
      <c r="M156" s="159"/>
      <c r="T156" s="160"/>
      <c r="AT156" s="155" t="s">
        <v>140</v>
      </c>
      <c r="AU156" s="155" t="s">
        <v>138</v>
      </c>
      <c r="AV156" s="13" t="s">
        <v>86</v>
      </c>
      <c r="AW156" s="13" t="s">
        <v>32</v>
      </c>
      <c r="AX156" s="13" t="s">
        <v>76</v>
      </c>
      <c r="AY156" s="155" t="s">
        <v>129</v>
      </c>
    </row>
    <row r="157" spans="2:65" s="14" customFormat="1" x14ac:dyDescent="0.2">
      <c r="B157" s="161"/>
      <c r="D157" s="148" t="s">
        <v>140</v>
      </c>
      <c r="E157" s="162" t="s">
        <v>1</v>
      </c>
      <c r="F157" s="163" t="s">
        <v>145</v>
      </c>
      <c r="H157" s="164">
        <v>53.619</v>
      </c>
      <c r="I157" s="165"/>
      <c r="L157" s="161"/>
      <c r="M157" s="166"/>
      <c r="T157" s="167"/>
      <c r="AT157" s="162" t="s">
        <v>140</v>
      </c>
      <c r="AU157" s="162" t="s">
        <v>138</v>
      </c>
      <c r="AV157" s="14" t="s">
        <v>137</v>
      </c>
      <c r="AW157" s="14" t="s">
        <v>32</v>
      </c>
      <c r="AX157" s="14" t="s">
        <v>84</v>
      </c>
      <c r="AY157" s="162" t="s">
        <v>129</v>
      </c>
    </row>
    <row r="158" spans="2:65" s="11" customFormat="1" ht="20.85" customHeight="1" x14ac:dyDescent="0.2">
      <c r="B158" s="121"/>
      <c r="D158" s="122" t="s">
        <v>75</v>
      </c>
      <c r="E158" s="131" t="s">
        <v>168</v>
      </c>
      <c r="F158" s="131" t="s">
        <v>169</v>
      </c>
      <c r="I158" s="124"/>
      <c r="J158" s="132">
        <f>BK158</f>
        <v>0</v>
      </c>
      <c r="L158" s="121"/>
      <c r="M158" s="126"/>
      <c r="P158" s="127">
        <f>SUM(P159:P165)</f>
        <v>0</v>
      </c>
      <c r="R158" s="127">
        <f>SUM(R159:R165)</f>
        <v>0</v>
      </c>
      <c r="T158" s="128">
        <f>SUM(T159:T165)</f>
        <v>0</v>
      </c>
      <c r="AR158" s="122" t="s">
        <v>84</v>
      </c>
      <c r="AT158" s="129" t="s">
        <v>75</v>
      </c>
      <c r="AU158" s="129" t="s">
        <v>86</v>
      </c>
      <c r="AY158" s="122" t="s">
        <v>129</v>
      </c>
      <c r="BK158" s="130">
        <f>SUM(BK159:BK165)</f>
        <v>0</v>
      </c>
    </row>
    <row r="159" spans="2:65" s="1" customFormat="1" ht="37.9" customHeight="1" x14ac:dyDescent="0.2">
      <c r="B159" s="32"/>
      <c r="C159" s="133" t="s">
        <v>170</v>
      </c>
      <c r="D159" s="133" t="s">
        <v>133</v>
      </c>
      <c r="E159" s="134" t="s">
        <v>171</v>
      </c>
      <c r="F159" s="135" t="s">
        <v>172</v>
      </c>
      <c r="G159" s="136" t="s">
        <v>163</v>
      </c>
      <c r="H159" s="137">
        <v>20.978999999999999</v>
      </c>
      <c r="I159" s="138"/>
      <c r="J159" s="139">
        <f>ROUND(I159*H159,2)</f>
        <v>0</v>
      </c>
      <c r="K159" s="140"/>
      <c r="L159" s="32"/>
      <c r="M159" s="141" t="s">
        <v>1</v>
      </c>
      <c r="N159" s="142" t="s">
        <v>41</v>
      </c>
      <c r="P159" s="143">
        <f>O159*H159</f>
        <v>0</v>
      </c>
      <c r="Q159" s="143">
        <v>0</v>
      </c>
      <c r="R159" s="143">
        <f>Q159*H159</f>
        <v>0</v>
      </c>
      <c r="S159" s="143">
        <v>0</v>
      </c>
      <c r="T159" s="144">
        <f>S159*H159</f>
        <v>0</v>
      </c>
      <c r="AR159" s="145" t="s">
        <v>137</v>
      </c>
      <c r="AT159" s="145" t="s">
        <v>133</v>
      </c>
      <c r="AU159" s="145" t="s">
        <v>138</v>
      </c>
      <c r="AY159" s="17" t="s">
        <v>129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7" t="s">
        <v>84</v>
      </c>
      <c r="BK159" s="146">
        <f>ROUND(I159*H159,2)</f>
        <v>0</v>
      </c>
      <c r="BL159" s="17" t="s">
        <v>137</v>
      </c>
      <c r="BM159" s="145" t="s">
        <v>173</v>
      </c>
    </row>
    <row r="160" spans="2:65" s="12" customFormat="1" x14ac:dyDescent="0.2">
      <c r="B160" s="147"/>
      <c r="D160" s="148" t="s">
        <v>140</v>
      </c>
      <c r="E160" s="149" t="s">
        <v>1</v>
      </c>
      <c r="F160" s="150" t="s">
        <v>174</v>
      </c>
      <c r="H160" s="149" t="s">
        <v>1</v>
      </c>
      <c r="I160" s="151"/>
      <c r="L160" s="147"/>
      <c r="M160" s="152"/>
      <c r="T160" s="153"/>
      <c r="AT160" s="149" t="s">
        <v>140</v>
      </c>
      <c r="AU160" s="149" t="s">
        <v>138</v>
      </c>
      <c r="AV160" s="12" t="s">
        <v>84</v>
      </c>
      <c r="AW160" s="12" t="s">
        <v>32</v>
      </c>
      <c r="AX160" s="12" t="s">
        <v>76</v>
      </c>
      <c r="AY160" s="149" t="s">
        <v>129</v>
      </c>
    </row>
    <row r="161" spans="2:65" s="13" customFormat="1" x14ac:dyDescent="0.2">
      <c r="B161" s="154"/>
      <c r="D161" s="148" t="s">
        <v>140</v>
      </c>
      <c r="E161" s="155" t="s">
        <v>1</v>
      </c>
      <c r="F161" s="156" t="s">
        <v>175</v>
      </c>
      <c r="H161" s="157">
        <v>52.514000000000003</v>
      </c>
      <c r="I161" s="158"/>
      <c r="L161" s="154"/>
      <c r="M161" s="159"/>
      <c r="T161" s="160"/>
      <c r="AT161" s="155" t="s">
        <v>140</v>
      </c>
      <c r="AU161" s="155" t="s">
        <v>138</v>
      </c>
      <c r="AV161" s="13" t="s">
        <v>86</v>
      </c>
      <c r="AW161" s="13" t="s">
        <v>32</v>
      </c>
      <c r="AX161" s="13" t="s">
        <v>76</v>
      </c>
      <c r="AY161" s="155" t="s">
        <v>129</v>
      </c>
    </row>
    <row r="162" spans="2:65" s="13" customFormat="1" x14ac:dyDescent="0.2">
      <c r="B162" s="154"/>
      <c r="D162" s="148" t="s">
        <v>140</v>
      </c>
      <c r="E162" s="155" t="s">
        <v>1</v>
      </c>
      <c r="F162" s="156" t="s">
        <v>176</v>
      </c>
      <c r="H162" s="157">
        <v>-31.535</v>
      </c>
      <c r="I162" s="158"/>
      <c r="L162" s="154"/>
      <c r="M162" s="159"/>
      <c r="T162" s="160"/>
      <c r="AT162" s="155" t="s">
        <v>140</v>
      </c>
      <c r="AU162" s="155" t="s">
        <v>138</v>
      </c>
      <c r="AV162" s="13" t="s">
        <v>86</v>
      </c>
      <c r="AW162" s="13" t="s">
        <v>32</v>
      </c>
      <c r="AX162" s="13" t="s">
        <v>76</v>
      </c>
      <c r="AY162" s="155" t="s">
        <v>129</v>
      </c>
    </row>
    <row r="163" spans="2:65" s="14" customFormat="1" x14ac:dyDescent="0.2">
      <c r="B163" s="161"/>
      <c r="D163" s="148" t="s">
        <v>140</v>
      </c>
      <c r="E163" s="162" t="s">
        <v>1</v>
      </c>
      <c r="F163" s="163" t="s">
        <v>145</v>
      </c>
      <c r="H163" s="164">
        <v>20.978999999999999</v>
      </c>
      <c r="I163" s="165"/>
      <c r="L163" s="161"/>
      <c r="M163" s="166"/>
      <c r="T163" s="167"/>
      <c r="AT163" s="162" t="s">
        <v>140</v>
      </c>
      <c r="AU163" s="162" t="s">
        <v>138</v>
      </c>
      <c r="AV163" s="14" t="s">
        <v>137</v>
      </c>
      <c r="AW163" s="14" t="s">
        <v>32</v>
      </c>
      <c r="AX163" s="14" t="s">
        <v>84</v>
      </c>
      <c r="AY163" s="162" t="s">
        <v>129</v>
      </c>
    </row>
    <row r="164" spans="2:65" s="1" customFormat="1" ht="24.2" customHeight="1" x14ac:dyDescent="0.2">
      <c r="B164" s="32"/>
      <c r="C164" s="133" t="s">
        <v>177</v>
      </c>
      <c r="D164" s="133" t="s">
        <v>133</v>
      </c>
      <c r="E164" s="134" t="s">
        <v>178</v>
      </c>
      <c r="F164" s="135" t="s">
        <v>179</v>
      </c>
      <c r="G164" s="136" t="s">
        <v>163</v>
      </c>
      <c r="H164" s="137">
        <v>20.978999999999999</v>
      </c>
      <c r="I164" s="138"/>
      <c r="J164" s="139">
        <f>ROUND(I164*H164,2)</f>
        <v>0</v>
      </c>
      <c r="K164" s="140"/>
      <c r="L164" s="32"/>
      <c r="M164" s="141" t="s">
        <v>1</v>
      </c>
      <c r="N164" s="142" t="s">
        <v>41</v>
      </c>
      <c r="P164" s="143">
        <f>O164*H164</f>
        <v>0</v>
      </c>
      <c r="Q164" s="143">
        <v>0</v>
      </c>
      <c r="R164" s="143">
        <f>Q164*H164</f>
        <v>0</v>
      </c>
      <c r="S164" s="143">
        <v>0</v>
      </c>
      <c r="T164" s="144">
        <f>S164*H164</f>
        <v>0</v>
      </c>
      <c r="AR164" s="145" t="s">
        <v>137</v>
      </c>
      <c r="AT164" s="145" t="s">
        <v>133</v>
      </c>
      <c r="AU164" s="145" t="s">
        <v>138</v>
      </c>
      <c r="AY164" s="17" t="s">
        <v>129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7" t="s">
        <v>84</v>
      </c>
      <c r="BK164" s="146">
        <f>ROUND(I164*H164,2)</f>
        <v>0</v>
      </c>
      <c r="BL164" s="17" t="s">
        <v>137</v>
      </c>
      <c r="BM164" s="145" t="s">
        <v>180</v>
      </c>
    </row>
    <row r="165" spans="2:65" s="13" customFormat="1" x14ac:dyDescent="0.2">
      <c r="B165" s="154"/>
      <c r="D165" s="148" t="s">
        <v>140</v>
      </c>
      <c r="E165" s="155" t="s">
        <v>1</v>
      </c>
      <c r="F165" s="156" t="s">
        <v>181</v>
      </c>
      <c r="H165" s="157">
        <v>20.978999999999999</v>
      </c>
      <c r="I165" s="158"/>
      <c r="L165" s="154"/>
      <c r="M165" s="159"/>
      <c r="T165" s="160"/>
      <c r="AT165" s="155" t="s">
        <v>140</v>
      </c>
      <c r="AU165" s="155" t="s">
        <v>138</v>
      </c>
      <c r="AV165" s="13" t="s">
        <v>86</v>
      </c>
      <c r="AW165" s="13" t="s">
        <v>32</v>
      </c>
      <c r="AX165" s="13" t="s">
        <v>84</v>
      </c>
      <c r="AY165" s="155" t="s">
        <v>129</v>
      </c>
    </row>
    <row r="166" spans="2:65" s="11" customFormat="1" ht="20.85" customHeight="1" x14ac:dyDescent="0.2">
      <c r="B166" s="121"/>
      <c r="D166" s="122" t="s">
        <v>75</v>
      </c>
      <c r="E166" s="131" t="s">
        <v>182</v>
      </c>
      <c r="F166" s="131" t="s">
        <v>183</v>
      </c>
      <c r="I166" s="124"/>
      <c r="J166" s="132">
        <f>BK166</f>
        <v>0</v>
      </c>
      <c r="L166" s="121"/>
      <c r="M166" s="126"/>
      <c r="P166" s="127">
        <f>SUM(P167:P192)</f>
        <v>0</v>
      </c>
      <c r="R166" s="127">
        <f>SUM(R167:R192)</f>
        <v>29.84</v>
      </c>
      <c r="T166" s="128">
        <f>SUM(T167:T192)</f>
        <v>0</v>
      </c>
      <c r="AR166" s="122" t="s">
        <v>84</v>
      </c>
      <c r="AT166" s="129" t="s">
        <v>75</v>
      </c>
      <c r="AU166" s="129" t="s">
        <v>86</v>
      </c>
      <c r="AY166" s="122" t="s">
        <v>129</v>
      </c>
      <c r="BK166" s="130">
        <f>SUM(BK167:BK192)</f>
        <v>0</v>
      </c>
    </row>
    <row r="167" spans="2:65" s="1" customFormat="1" ht="24.2" customHeight="1" x14ac:dyDescent="0.2">
      <c r="B167" s="32"/>
      <c r="C167" s="133" t="s">
        <v>184</v>
      </c>
      <c r="D167" s="133" t="s">
        <v>133</v>
      </c>
      <c r="E167" s="134" t="s">
        <v>185</v>
      </c>
      <c r="F167" s="135" t="s">
        <v>186</v>
      </c>
      <c r="G167" s="136" t="s">
        <v>163</v>
      </c>
      <c r="H167" s="137">
        <v>20.978999999999999</v>
      </c>
      <c r="I167" s="138"/>
      <c r="J167" s="139">
        <f>ROUND(I167*H167,2)</f>
        <v>0</v>
      </c>
      <c r="K167" s="140"/>
      <c r="L167" s="32"/>
      <c r="M167" s="141" t="s">
        <v>1</v>
      </c>
      <c r="N167" s="142" t="s">
        <v>41</v>
      </c>
      <c r="P167" s="143">
        <f>O167*H167</f>
        <v>0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AR167" s="145" t="s">
        <v>137</v>
      </c>
      <c r="AT167" s="145" t="s">
        <v>133</v>
      </c>
      <c r="AU167" s="145" t="s">
        <v>138</v>
      </c>
      <c r="AY167" s="17" t="s">
        <v>129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7" t="s">
        <v>84</v>
      </c>
      <c r="BK167" s="146">
        <f>ROUND(I167*H167,2)</f>
        <v>0</v>
      </c>
      <c r="BL167" s="17" t="s">
        <v>137</v>
      </c>
      <c r="BM167" s="145" t="s">
        <v>187</v>
      </c>
    </row>
    <row r="168" spans="2:65" s="1" customFormat="1" ht="24.2" customHeight="1" x14ac:dyDescent="0.2">
      <c r="B168" s="32"/>
      <c r="C168" s="133" t="s">
        <v>188</v>
      </c>
      <c r="D168" s="133" t="s">
        <v>133</v>
      </c>
      <c r="E168" s="134" t="s">
        <v>189</v>
      </c>
      <c r="F168" s="135" t="s">
        <v>190</v>
      </c>
      <c r="G168" s="136" t="s">
        <v>163</v>
      </c>
      <c r="H168" s="137">
        <v>31.535</v>
      </c>
      <c r="I168" s="138"/>
      <c r="J168" s="139">
        <f>ROUND(I168*H168,2)</f>
        <v>0</v>
      </c>
      <c r="K168" s="140"/>
      <c r="L168" s="32"/>
      <c r="M168" s="141" t="s">
        <v>1</v>
      </c>
      <c r="N168" s="142" t="s">
        <v>41</v>
      </c>
      <c r="P168" s="143">
        <f>O168*H168</f>
        <v>0</v>
      </c>
      <c r="Q168" s="143">
        <v>0</v>
      </c>
      <c r="R168" s="143">
        <f>Q168*H168</f>
        <v>0</v>
      </c>
      <c r="S168" s="143">
        <v>0</v>
      </c>
      <c r="T168" s="144">
        <f>S168*H168</f>
        <v>0</v>
      </c>
      <c r="AR168" s="145" t="s">
        <v>137</v>
      </c>
      <c r="AT168" s="145" t="s">
        <v>133</v>
      </c>
      <c r="AU168" s="145" t="s">
        <v>138</v>
      </c>
      <c r="AY168" s="17" t="s">
        <v>129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84</v>
      </c>
      <c r="BK168" s="146">
        <f>ROUND(I168*H168,2)</f>
        <v>0</v>
      </c>
      <c r="BL168" s="17" t="s">
        <v>137</v>
      </c>
      <c r="BM168" s="145" t="s">
        <v>191</v>
      </c>
    </row>
    <row r="169" spans="2:65" s="13" customFormat="1" x14ac:dyDescent="0.2">
      <c r="B169" s="154"/>
      <c r="D169" s="148" t="s">
        <v>140</v>
      </c>
      <c r="E169" s="155" t="s">
        <v>1</v>
      </c>
      <c r="F169" s="156" t="s">
        <v>192</v>
      </c>
      <c r="H169" s="157">
        <v>53.619</v>
      </c>
      <c r="I169" s="158"/>
      <c r="L169" s="154"/>
      <c r="M169" s="159"/>
      <c r="T169" s="160"/>
      <c r="AT169" s="155" t="s">
        <v>140</v>
      </c>
      <c r="AU169" s="155" t="s">
        <v>138</v>
      </c>
      <c r="AV169" s="13" t="s">
        <v>86</v>
      </c>
      <c r="AW169" s="13" t="s">
        <v>32</v>
      </c>
      <c r="AX169" s="13" t="s">
        <v>76</v>
      </c>
      <c r="AY169" s="155" t="s">
        <v>129</v>
      </c>
    </row>
    <row r="170" spans="2:65" s="13" customFormat="1" x14ac:dyDescent="0.2">
      <c r="B170" s="154"/>
      <c r="D170" s="148" t="s">
        <v>140</v>
      </c>
      <c r="E170" s="155" t="s">
        <v>1</v>
      </c>
      <c r="F170" s="156" t="s">
        <v>193</v>
      </c>
      <c r="H170" s="157">
        <v>-1.569</v>
      </c>
      <c r="I170" s="158"/>
      <c r="L170" s="154"/>
      <c r="M170" s="159"/>
      <c r="T170" s="160"/>
      <c r="AT170" s="155" t="s">
        <v>140</v>
      </c>
      <c r="AU170" s="155" t="s">
        <v>138</v>
      </c>
      <c r="AV170" s="13" t="s">
        <v>86</v>
      </c>
      <c r="AW170" s="13" t="s">
        <v>32</v>
      </c>
      <c r="AX170" s="13" t="s">
        <v>76</v>
      </c>
      <c r="AY170" s="155" t="s">
        <v>129</v>
      </c>
    </row>
    <row r="171" spans="2:65" s="13" customFormat="1" x14ac:dyDescent="0.2">
      <c r="B171" s="154"/>
      <c r="D171" s="148" t="s">
        <v>140</v>
      </c>
      <c r="E171" s="155" t="s">
        <v>1</v>
      </c>
      <c r="F171" s="156" t="s">
        <v>194</v>
      </c>
      <c r="H171" s="157">
        <v>-15.263</v>
      </c>
      <c r="I171" s="158"/>
      <c r="L171" s="154"/>
      <c r="M171" s="159"/>
      <c r="T171" s="160"/>
      <c r="AT171" s="155" t="s">
        <v>140</v>
      </c>
      <c r="AU171" s="155" t="s">
        <v>138</v>
      </c>
      <c r="AV171" s="13" t="s">
        <v>86</v>
      </c>
      <c r="AW171" s="13" t="s">
        <v>32</v>
      </c>
      <c r="AX171" s="13" t="s">
        <v>76</v>
      </c>
      <c r="AY171" s="155" t="s">
        <v>129</v>
      </c>
    </row>
    <row r="172" spans="2:65" s="13" customFormat="1" x14ac:dyDescent="0.2">
      <c r="B172" s="154"/>
      <c r="D172" s="148" t="s">
        <v>140</v>
      </c>
      <c r="E172" s="155" t="s">
        <v>1</v>
      </c>
      <c r="F172" s="156" t="s">
        <v>195</v>
      </c>
      <c r="H172" s="157">
        <v>-5.0270000000000001</v>
      </c>
      <c r="I172" s="158"/>
      <c r="L172" s="154"/>
      <c r="M172" s="159"/>
      <c r="T172" s="160"/>
      <c r="AT172" s="155" t="s">
        <v>140</v>
      </c>
      <c r="AU172" s="155" t="s">
        <v>138</v>
      </c>
      <c r="AV172" s="13" t="s">
        <v>86</v>
      </c>
      <c r="AW172" s="13" t="s">
        <v>32</v>
      </c>
      <c r="AX172" s="13" t="s">
        <v>76</v>
      </c>
      <c r="AY172" s="155" t="s">
        <v>129</v>
      </c>
    </row>
    <row r="173" spans="2:65" s="13" customFormat="1" x14ac:dyDescent="0.2">
      <c r="B173" s="154"/>
      <c r="D173" s="148" t="s">
        <v>140</v>
      </c>
      <c r="E173" s="155" t="s">
        <v>1</v>
      </c>
      <c r="F173" s="156" t="s">
        <v>196</v>
      </c>
      <c r="H173" s="157">
        <v>-0.22500000000000001</v>
      </c>
      <c r="I173" s="158"/>
      <c r="L173" s="154"/>
      <c r="M173" s="159"/>
      <c r="T173" s="160"/>
      <c r="AT173" s="155" t="s">
        <v>140</v>
      </c>
      <c r="AU173" s="155" t="s">
        <v>138</v>
      </c>
      <c r="AV173" s="13" t="s">
        <v>86</v>
      </c>
      <c r="AW173" s="13" t="s">
        <v>32</v>
      </c>
      <c r="AX173" s="13" t="s">
        <v>76</v>
      </c>
      <c r="AY173" s="155" t="s">
        <v>129</v>
      </c>
    </row>
    <row r="174" spans="2:65" s="14" customFormat="1" x14ac:dyDescent="0.2">
      <c r="B174" s="161"/>
      <c r="D174" s="148" t="s">
        <v>140</v>
      </c>
      <c r="E174" s="162" t="s">
        <v>1</v>
      </c>
      <c r="F174" s="163" t="s">
        <v>145</v>
      </c>
      <c r="H174" s="164">
        <v>31.535</v>
      </c>
      <c r="I174" s="165"/>
      <c r="L174" s="161"/>
      <c r="M174" s="166"/>
      <c r="T174" s="167"/>
      <c r="AT174" s="162" t="s">
        <v>140</v>
      </c>
      <c r="AU174" s="162" t="s">
        <v>138</v>
      </c>
      <c r="AV174" s="14" t="s">
        <v>137</v>
      </c>
      <c r="AW174" s="14" t="s">
        <v>32</v>
      </c>
      <c r="AX174" s="14" t="s">
        <v>84</v>
      </c>
      <c r="AY174" s="162" t="s">
        <v>129</v>
      </c>
    </row>
    <row r="175" spans="2:65" s="1" customFormat="1" ht="24.2" customHeight="1" x14ac:dyDescent="0.2">
      <c r="B175" s="32"/>
      <c r="C175" s="133" t="s">
        <v>197</v>
      </c>
      <c r="D175" s="133" t="s">
        <v>133</v>
      </c>
      <c r="E175" s="134" t="s">
        <v>198</v>
      </c>
      <c r="F175" s="135" t="s">
        <v>199</v>
      </c>
      <c r="G175" s="136" t="s">
        <v>163</v>
      </c>
      <c r="H175" s="137">
        <v>15.263</v>
      </c>
      <c r="I175" s="138"/>
      <c r="J175" s="139">
        <f>ROUND(I175*H175,2)</f>
        <v>0</v>
      </c>
      <c r="K175" s="140"/>
      <c r="L175" s="32"/>
      <c r="M175" s="141" t="s">
        <v>1</v>
      </c>
      <c r="N175" s="142" t="s">
        <v>41</v>
      </c>
      <c r="P175" s="143">
        <f>O175*H175</f>
        <v>0</v>
      </c>
      <c r="Q175" s="143">
        <v>0</v>
      </c>
      <c r="R175" s="143">
        <f>Q175*H175</f>
        <v>0</v>
      </c>
      <c r="S175" s="143">
        <v>0</v>
      </c>
      <c r="T175" s="144">
        <f>S175*H175</f>
        <v>0</v>
      </c>
      <c r="AR175" s="145" t="s">
        <v>137</v>
      </c>
      <c r="AT175" s="145" t="s">
        <v>133</v>
      </c>
      <c r="AU175" s="145" t="s">
        <v>138</v>
      </c>
      <c r="AY175" s="17" t="s">
        <v>129</v>
      </c>
      <c r="BE175" s="146">
        <f>IF(N175="základní",J175,0)</f>
        <v>0</v>
      </c>
      <c r="BF175" s="146">
        <f>IF(N175="snížená",J175,0)</f>
        <v>0</v>
      </c>
      <c r="BG175" s="146">
        <f>IF(N175="zákl. přenesená",J175,0)</f>
        <v>0</v>
      </c>
      <c r="BH175" s="146">
        <f>IF(N175="sníž. přenesená",J175,0)</f>
        <v>0</v>
      </c>
      <c r="BI175" s="146">
        <f>IF(N175="nulová",J175,0)</f>
        <v>0</v>
      </c>
      <c r="BJ175" s="17" t="s">
        <v>84</v>
      </c>
      <c r="BK175" s="146">
        <f>ROUND(I175*H175,2)</f>
        <v>0</v>
      </c>
      <c r="BL175" s="17" t="s">
        <v>137</v>
      </c>
      <c r="BM175" s="145" t="s">
        <v>200</v>
      </c>
    </row>
    <row r="176" spans="2:65" s="12" customFormat="1" x14ac:dyDescent="0.2">
      <c r="B176" s="147"/>
      <c r="D176" s="148" t="s">
        <v>140</v>
      </c>
      <c r="E176" s="149" t="s">
        <v>1</v>
      </c>
      <c r="F176" s="150" t="s">
        <v>201</v>
      </c>
      <c r="H176" s="149" t="s">
        <v>1</v>
      </c>
      <c r="I176" s="151"/>
      <c r="L176" s="147"/>
      <c r="M176" s="152"/>
      <c r="T176" s="153"/>
      <c r="AT176" s="149" t="s">
        <v>140</v>
      </c>
      <c r="AU176" s="149" t="s">
        <v>138</v>
      </c>
      <c r="AV176" s="12" t="s">
        <v>84</v>
      </c>
      <c r="AW176" s="12" t="s">
        <v>32</v>
      </c>
      <c r="AX176" s="12" t="s">
        <v>76</v>
      </c>
      <c r="AY176" s="149" t="s">
        <v>129</v>
      </c>
    </row>
    <row r="177" spans="2:65" s="12" customFormat="1" x14ac:dyDescent="0.2">
      <c r="B177" s="147"/>
      <c r="D177" s="148" t="s">
        <v>140</v>
      </c>
      <c r="E177" s="149" t="s">
        <v>1</v>
      </c>
      <c r="F177" s="150" t="s">
        <v>202</v>
      </c>
      <c r="H177" s="149" t="s">
        <v>1</v>
      </c>
      <c r="I177" s="151"/>
      <c r="L177" s="147"/>
      <c r="M177" s="152"/>
      <c r="T177" s="153"/>
      <c r="AT177" s="149" t="s">
        <v>140</v>
      </c>
      <c r="AU177" s="149" t="s">
        <v>138</v>
      </c>
      <c r="AV177" s="12" t="s">
        <v>84</v>
      </c>
      <c r="AW177" s="12" t="s">
        <v>32</v>
      </c>
      <c r="AX177" s="12" t="s">
        <v>76</v>
      </c>
      <c r="AY177" s="149" t="s">
        <v>129</v>
      </c>
    </row>
    <row r="178" spans="2:65" s="13" customFormat="1" x14ac:dyDescent="0.2">
      <c r="B178" s="154"/>
      <c r="D178" s="148" t="s">
        <v>140</v>
      </c>
      <c r="E178" s="155" t="s">
        <v>1</v>
      </c>
      <c r="F178" s="156" t="s">
        <v>203</v>
      </c>
      <c r="H178" s="157">
        <v>16.707999999999998</v>
      </c>
      <c r="I178" s="158"/>
      <c r="L178" s="154"/>
      <c r="M178" s="159"/>
      <c r="T178" s="160"/>
      <c r="AT178" s="155" t="s">
        <v>140</v>
      </c>
      <c r="AU178" s="155" t="s">
        <v>138</v>
      </c>
      <c r="AV178" s="13" t="s">
        <v>86</v>
      </c>
      <c r="AW178" s="13" t="s">
        <v>32</v>
      </c>
      <c r="AX178" s="13" t="s">
        <v>76</v>
      </c>
      <c r="AY178" s="155" t="s">
        <v>129</v>
      </c>
    </row>
    <row r="179" spans="2:65" s="13" customFormat="1" x14ac:dyDescent="0.2">
      <c r="B179" s="154"/>
      <c r="D179" s="148" t="s">
        <v>140</v>
      </c>
      <c r="E179" s="155" t="s">
        <v>1</v>
      </c>
      <c r="F179" s="156" t="s">
        <v>204</v>
      </c>
      <c r="H179" s="157">
        <v>-5.77</v>
      </c>
      <c r="I179" s="158"/>
      <c r="L179" s="154"/>
      <c r="M179" s="159"/>
      <c r="T179" s="160"/>
      <c r="AT179" s="155" t="s">
        <v>140</v>
      </c>
      <c r="AU179" s="155" t="s">
        <v>138</v>
      </c>
      <c r="AV179" s="13" t="s">
        <v>86</v>
      </c>
      <c r="AW179" s="13" t="s">
        <v>32</v>
      </c>
      <c r="AX179" s="13" t="s">
        <v>76</v>
      </c>
      <c r="AY179" s="155" t="s">
        <v>129</v>
      </c>
    </row>
    <row r="180" spans="2:65" s="15" customFormat="1" x14ac:dyDescent="0.2">
      <c r="B180" s="168"/>
      <c r="D180" s="148" t="s">
        <v>140</v>
      </c>
      <c r="E180" s="169" t="s">
        <v>1</v>
      </c>
      <c r="F180" s="170" t="s">
        <v>205</v>
      </c>
      <c r="H180" s="171">
        <v>10.938000000000001</v>
      </c>
      <c r="I180" s="172"/>
      <c r="L180" s="168"/>
      <c r="M180" s="173"/>
      <c r="T180" s="174"/>
      <c r="AT180" s="169" t="s">
        <v>140</v>
      </c>
      <c r="AU180" s="169" t="s">
        <v>138</v>
      </c>
      <c r="AV180" s="15" t="s">
        <v>138</v>
      </c>
      <c r="AW180" s="15" t="s">
        <v>32</v>
      </c>
      <c r="AX180" s="15" t="s">
        <v>76</v>
      </c>
      <c r="AY180" s="169" t="s">
        <v>129</v>
      </c>
    </row>
    <row r="181" spans="2:65" s="12" customFormat="1" x14ac:dyDescent="0.2">
      <c r="B181" s="147"/>
      <c r="D181" s="148" t="s">
        <v>140</v>
      </c>
      <c r="E181" s="149" t="s">
        <v>1</v>
      </c>
      <c r="F181" s="150" t="s">
        <v>206</v>
      </c>
      <c r="H181" s="149" t="s">
        <v>1</v>
      </c>
      <c r="I181" s="151"/>
      <c r="L181" s="147"/>
      <c r="M181" s="152"/>
      <c r="T181" s="153"/>
      <c r="AT181" s="149" t="s">
        <v>140</v>
      </c>
      <c r="AU181" s="149" t="s">
        <v>138</v>
      </c>
      <c r="AV181" s="12" t="s">
        <v>84</v>
      </c>
      <c r="AW181" s="12" t="s">
        <v>32</v>
      </c>
      <c r="AX181" s="12" t="s">
        <v>76</v>
      </c>
      <c r="AY181" s="149" t="s">
        <v>129</v>
      </c>
    </row>
    <row r="182" spans="2:65" s="12" customFormat="1" x14ac:dyDescent="0.2">
      <c r="B182" s="147"/>
      <c r="D182" s="148" t="s">
        <v>140</v>
      </c>
      <c r="E182" s="149" t="s">
        <v>1</v>
      </c>
      <c r="F182" s="150" t="s">
        <v>207</v>
      </c>
      <c r="H182" s="149" t="s">
        <v>1</v>
      </c>
      <c r="I182" s="151"/>
      <c r="L182" s="147"/>
      <c r="M182" s="152"/>
      <c r="T182" s="153"/>
      <c r="AT182" s="149" t="s">
        <v>140</v>
      </c>
      <c r="AU182" s="149" t="s">
        <v>138</v>
      </c>
      <c r="AV182" s="12" t="s">
        <v>84</v>
      </c>
      <c r="AW182" s="12" t="s">
        <v>32</v>
      </c>
      <c r="AX182" s="12" t="s">
        <v>76</v>
      </c>
      <c r="AY182" s="149" t="s">
        <v>129</v>
      </c>
    </row>
    <row r="183" spans="2:65" s="13" customFormat="1" x14ac:dyDescent="0.2">
      <c r="B183" s="154"/>
      <c r="D183" s="148" t="s">
        <v>140</v>
      </c>
      <c r="E183" s="155" t="s">
        <v>1</v>
      </c>
      <c r="F183" s="156" t="s">
        <v>208</v>
      </c>
      <c r="H183" s="157">
        <v>5.0540000000000003</v>
      </c>
      <c r="I183" s="158"/>
      <c r="L183" s="154"/>
      <c r="M183" s="159"/>
      <c r="T183" s="160"/>
      <c r="AT183" s="155" t="s">
        <v>140</v>
      </c>
      <c r="AU183" s="155" t="s">
        <v>138</v>
      </c>
      <c r="AV183" s="13" t="s">
        <v>86</v>
      </c>
      <c r="AW183" s="13" t="s">
        <v>32</v>
      </c>
      <c r="AX183" s="13" t="s">
        <v>76</v>
      </c>
      <c r="AY183" s="155" t="s">
        <v>129</v>
      </c>
    </row>
    <row r="184" spans="2:65" s="13" customFormat="1" x14ac:dyDescent="0.2">
      <c r="B184" s="154"/>
      <c r="D184" s="148" t="s">
        <v>140</v>
      </c>
      <c r="E184" s="155" t="s">
        <v>1</v>
      </c>
      <c r="F184" s="156" t="s">
        <v>209</v>
      </c>
      <c r="H184" s="157">
        <v>-0.72899999999999998</v>
      </c>
      <c r="I184" s="158"/>
      <c r="L184" s="154"/>
      <c r="M184" s="159"/>
      <c r="T184" s="160"/>
      <c r="AT184" s="155" t="s">
        <v>140</v>
      </c>
      <c r="AU184" s="155" t="s">
        <v>138</v>
      </c>
      <c r="AV184" s="13" t="s">
        <v>86</v>
      </c>
      <c r="AW184" s="13" t="s">
        <v>32</v>
      </c>
      <c r="AX184" s="13" t="s">
        <v>76</v>
      </c>
      <c r="AY184" s="155" t="s">
        <v>129</v>
      </c>
    </row>
    <row r="185" spans="2:65" s="15" customFormat="1" x14ac:dyDescent="0.2">
      <c r="B185" s="168"/>
      <c r="D185" s="148" t="s">
        <v>140</v>
      </c>
      <c r="E185" s="169" t="s">
        <v>1</v>
      </c>
      <c r="F185" s="170" t="s">
        <v>205</v>
      </c>
      <c r="H185" s="171">
        <v>4.3250000000000002</v>
      </c>
      <c r="I185" s="172"/>
      <c r="L185" s="168"/>
      <c r="M185" s="173"/>
      <c r="T185" s="174"/>
      <c r="AT185" s="169" t="s">
        <v>140</v>
      </c>
      <c r="AU185" s="169" t="s">
        <v>138</v>
      </c>
      <c r="AV185" s="15" t="s">
        <v>138</v>
      </c>
      <c r="AW185" s="15" t="s">
        <v>32</v>
      </c>
      <c r="AX185" s="15" t="s">
        <v>76</v>
      </c>
      <c r="AY185" s="169" t="s">
        <v>129</v>
      </c>
    </row>
    <row r="186" spans="2:65" s="14" customFormat="1" x14ac:dyDescent="0.2">
      <c r="B186" s="161"/>
      <c r="D186" s="148" t="s">
        <v>140</v>
      </c>
      <c r="E186" s="162" t="s">
        <v>1</v>
      </c>
      <c r="F186" s="163" t="s">
        <v>145</v>
      </c>
      <c r="H186" s="164">
        <v>15.263</v>
      </c>
      <c r="I186" s="165"/>
      <c r="L186" s="161"/>
      <c r="M186" s="166"/>
      <c r="T186" s="167"/>
      <c r="AT186" s="162" t="s">
        <v>140</v>
      </c>
      <c r="AU186" s="162" t="s">
        <v>138</v>
      </c>
      <c r="AV186" s="14" t="s">
        <v>137</v>
      </c>
      <c r="AW186" s="14" t="s">
        <v>32</v>
      </c>
      <c r="AX186" s="14" t="s">
        <v>84</v>
      </c>
      <c r="AY186" s="162" t="s">
        <v>129</v>
      </c>
    </row>
    <row r="187" spans="2:65" s="1" customFormat="1" ht="16.5" customHeight="1" x14ac:dyDescent="0.2">
      <c r="B187" s="32"/>
      <c r="C187" s="175" t="s">
        <v>131</v>
      </c>
      <c r="D187" s="175" t="s">
        <v>210</v>
      </c>
      <c r="E187" s="176" t="s">
        <v>211</v>
      </c>
      <c r="F187" s="177" t="s">
        <v>212</v>
      </c>
      <c r="G187" s="178" t="s">
        <v>213</v>
      </c>
      <c r="H187" s="179">
        <v>8.4559999999999995</v>
      </c>
      <c r="I187" s="180"/>
      <c r="J187" s="181">
        <f>ROUND(I187*H187,2)</f>
        <v>0</v>
      </c>
      <c r="K187" s="182"/>
      <c r="L187" s="183"/>
      <c r="M187" s="184" t="s">
        <v>1</v>
      </c>
      <c r="N187" s="185" t="s">
        <v>41</v>
      </c>
      <c r="P187" s="143">
        <f>O187*H187</f>
        <v>0</v>
      </c>
      <c r="Q187" s="143">
        <v>1</v>
      </c>
      <c r="R187" s="143">
        <f>Q187*H187</f>
        <v>8.4559999999999995</v>
      </c>
      <c r="S187" s="143">
        <v>0</v>
      </c>
      <c r="T187" s="144">
        <f>S187*H187</f>
        <v>0</v>
      </c>
      <c r="AR187" s="145" t="s">
        <v>184</v>
      </c>
      <c r="AT187" s="145" t="s">
        <v>210</v>
      </c>
      <c r="AU187" s="145" t="s">
        <v>138</v>
      </c>
      <c r="AY187" s="17" t="s">
        <v>129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7" t="s">
        <v>84</v>
      </c>
      <c r="BK187" s="146">
        <f>ROUND(I187*H187,2)</f>
        <v>0</v>
      </c>
      <c r="BL187" s="17" t="s">
        <v>137</v>
      </c>
      <c r="BM187" s="145" t="s">
        <v>214</v>
      </c>
    </row>
    <row r="188" spans="2:65" s="13" customFormat="1" x14ac:dyDescent="0.2">
      <c r="B188" s="154"/>
      <c r="D188" s="148" t="s">
        <v>140</v>
      </c>
      <c r="E188" s="155" t="s">
        <v>1</v>
      </c>
      <c r="F188" s="156" t="s">
        <v>215</v>
      </c>
      <c r="H188" s="157">
        <v>7.3529999999999998</v>
      </c>
      <c r="I188" s="158"/>
      <c r="L188" s="154"/>
      <c r="M188" s="159"/>
      <c r="T188" s="160"/>
      <c r="AT188" s="155" t="s">
        <v>140</v>
      </c>
      <c r="AU188" s="155" t="s">
        <v>138</v>
      </c>
      <c r="AV188" s="13" t="s">
        <v>86</v>
      </c>
      <c r="AW188" s="13" t="s">
        <v>32</v>
      </c>
      <c r="AX188" s="13" t="s">
        <v>76</v>
      </c>
      <c r="AY188" s="155" t="s">
        <v>129</v>
      </c>
    </row>
    <row r="189" spans="2:65" s="13" customFormat="1" x14ac:dyDescent="0.2">
      <c r="B189" s="154"/>
      <c r="D189" s="148" t="s">
        <v>140</v>
      </c>
      <c r="E189" s="155" t="s">
        <v>1</v>
      </c>
      <c r="F189" s="156" t="s">
        <v>216</v>
      </c>
      <c r="H189" s="157">
        <v>8.4559999999999995</v>
      </c>
      <c r="I189" s="158"/>
      <c r="L189" s="154"/>
      <c r="M189" s="159"/>
      <c r="T189" s="160"/>
      <c r="AT189" s="155" t="s">
        <v>140</v>
      </c>
      <c r="AU189" s="155" t="s">
        <v>138</v>
      </c>
      <c r="AV189" s="13" t="s">
        <v>86</v>
      </c>
      <c r="AW189" s="13" t="s">
        <v>32</v>
      </c>
      <c r="AX189" s="13" t="s">
        <v>84</v>
      </c>
      <c r="AY189" s="155" t="s">
        <v>129</v>
      </c>
    </row>
    <row r="190" spans="2:65" s="1" customFormat="1" ht="16.5" customHeight="1" x14ac:dyDescent="0.2">
      <c r="B190" s="32"/>
      <c r="C190" s="175" t="s">
        <v>217</v>
      </c>
      <c r="D190" s="175" t="s">
        <v>210</v>
      </c>
      <c r="E190" s="176" t="s">
        <v>218</v>
      </c>
      <c r="F190" s="177" t="s">
        <v>219</v>
      </c>
      <c r="G190" s="178" t="s">
        <v>213</v>
      </c>
      <c r="H190" s="179">
        <v>21.384</v>
      </c>
      <c r="I190" s="180"/>
      <c r="J190" s="181">
        <f>ROUND(I190*H190,2)</f>
        <v>0</v>
      </c>
      <c r="K190" s="182"/>
      <c r="L190" s="183"/>
      <c r="M190" s="184" t="s">
        <v>1</v>
      </c>
      <c r="N190" s="185" t="s">
        <v>41</v>
      </c>
      <c r="P190" s="143">
        <f>O190*H190</f>
        <v>0</v>
      </c>
      <c r="Q190" s="143">
        <v>1</v>
      </c>
      <c r="R190" s="143">
        <f>Q190*H190</f>
        <v>21.384</v>
      </c>
      <c r="S190" s="143">
        <v>0</v>
      </c>
      <c r="T190" s="144">
        <f>S190*H190</f>
        <v>0</v>
      </c>
      <c r="AR190" s="145" t="s">
        <v>184</v>
      </c>
      <c r="AT190" s="145" t="s">
        <v>210</v>
      </c>
      <c r="AU190" s="145" t="s">
        <v>138</v>
      </c>
      <c r="AY190" s="17" t="s">
        <v>129</v>
      </c>
      <c r="BE190" s="146">
        <f>IF(N190="základní",J190,0)</f>
        <v>0</v>
      </c>
      <c r="BF190" s="146">
        <f>IF(N190="snížená",J190,0)</f>
        <v>0</v>
      </c>
      <c r="BG190" s="146">
        <f>IF(N190="zákl. přenesená",J190,0)</f>
        <v>0</v>
      </c>
      <c r="BH190" s="146">
        <f>IF(N190="sníž. přenesená",J190,0)</f>
        <v>0</v>
      </c>
      <c r="BI190" s="146">
        <f>IF(N190="nulová",J190,0)</f>
        <v>0</v>
      </c>
      <c r="BJ190" s="17" t="s">
        <v>84</v>
      </c>
      <c r="BK190" s="146">
        <f>ROUND(I190*H190,2)</f>
        <v>0</v>
      </c>
      <c r="BL190" s="17" t="s">
        <v>137</v>
      </c>
      <c r="BM190" s="145" t="s">
        <v>220</v>
      </c>
    </row>
    <row r="191" spans="2:65" s="13" customFormat="1" x14ac:dyDescent="0.2">
      <c r="B191" s="154"/>
      <c r="D191" s="148" t="s">
        <v>140</v>
      </c>
      <c r="E191" s="155" t="s">
        <v>1</v>
      </c>
      <c r="F191" s="156" t="s">
        <v>221</v>
      </c>
      <c r="H191" s="157">
        <v>18.594999999999999</v>
      </c>
      <c r="I191" s="158"/>
      <c r="L191" s="154"/>
      <c r="M191" s="159"/>
      <c r="T191" s="160"/>
      <c r="AT191" s="155" t="s">
        <v>140</v>
      </c>
      <c r="AU191" s="155" t="s">
        <v>138</v>
      </c>
      <c r="AV191" s="13" t="s">
        <v>86</v>
      </c>
      <c r="AW191" s="13" t="s">
        <v>32</v>
      </c>
      <c r="AX191" s="13" t="s">
        <v>76</v>
      </c>
      <c r="AY191" s="155" t="s">
        <v>129</v>
      </c>
    </row>
    <row r="192" spans="2:65" s="13" customFormat="1" x14ac:dyDescent="0.2">
      <c r="B192" s="154"/>
      <c r="D192" s="148" t="s">
        <v>140</v>
      </c>
      <c r="E192" s="155" t="s">
        <v>1</v>
      </c>
      <c r="F192" s="156" t="s">
        <v>222</v>
      </c>
      <c r="H192" s="157">
        <v>21.384</v>
      </c>
      <c r="I192" s="158"/>
      <c r="L192" s="154"/>
      <c r="M192" s="159"/>
      <c r="T192" s="160"/>
      <c r="AT192" s="155" t="s">
        <v>140</v>
      </c>
      <c r="AU192" s="155" t="s">
        <v>138</v>
      </c>
      <c r="AV192" s="13" t="s">
        <v>86</v>
      </c>
      <c r="AW192" s="13" t="s">
        <v>32</v>
      </c>
      <c r="AX192" s="13" t="s">
        <v>84</v>
      </c>
      <c r="AY192" s="155" t="s">
        <v>129</v>
      </c>
    </row>
    <row r="193" spans="2:65" s="11" customFormat="1" ht="22.9" customHeight="1" x14ac:dyDescent="0.2">
      <c r="B193" s="121"/>
      <c r="D193" s="122" t="s">
        <v>75</v>
      </c>
      <c r="E193" s="131" t="s">
        <v>137</v>
      </c>
      <c r="F193" s="131" t="s">
        <v>223</v>
      </c>
      <c r="I193" s="124"/>
      <c r="J193" s="132">
        <f>BK193</f>
        <v>0</v>
      </c>
      <c r="L193" s="121"/>
      <c r="M193" s="126"/>
      <c r="P193" s="127">
        <f>SUM(P194:P202)</f>
        <v>0</v>
      </c>
      <c r="R193" s="127">
        <f>SUM(R194:R202)</f>
        <v>10.00755079</v>
      </c>
      <c r="T193" s="128">
        <f>SUM(T194:T202)</f>
        <v>0</v>
      </c>
      <c r="AR193" s="122" t="s">
        <v>84</v>
      </c>
      <c r="AT193" s="129" t="s">
        <v>75</v>
      </c>
      <c r="AU193" s="129" t="s">
        <v>84</v>
      </c>
      <c r="AY193" s="122" t="s">
        <v>129</v>
      </c>
      <c r="BK193" s="130">
        <f>SUM(BK194:BK202)</f>
        <v>0</v>
      </c>
    </row>
    <row r="194" spans="2:65" s="1" customFormat="1" ht="24.2" customHeight="1" x14ac:dyDescent="0.2">
      <c r="B194" s="32"/>
      <c r="C194" s="133" t="s">
        <v>158</v>
      </c>
      <c r="D194" s="133" t="s">
        <v>133</v>
      </c>
      <c r="E194" s="134" t="s">
        <v>224</v>
      </c>
      <c r="F194" s="135" t="s">
        <v>225</v>
      </c>
      <c r="G194" s="136" t="s">
        <v>163</v>
      </c>
      <c r="H194" s="137">
        <v>5.0270000000000001</v>
      </c>
      <c r="I194" s="138"/>
      <c r="J194" s="139">
        <f>ROUND(I194*H194,2)</f>
        <v>0</v>
      </c>
      <c r="K194" s="140"/>
      <c r="L194" s="32"/>
      <c r="M194" s="141" t="s">
        <v>1</v>
      </c>
      <c r="N194" s="142" t="s">
        <v>41</v>
      </c>
      <c r="P194" s="143">
        <f>O194*H194</f>
        <v>0</v>
      </c>
      <c r="Q194" s="143">
        <v>1.8907700000000001</v>
      </c>
      <c r="R194" s="143">
        <f>Q194*H194</f>
        <v>9.5049007900000007</v>
      </c>
      <c r="S194" s="143">
        <v>0</v>
      </c>
      <c r="T194" s="144">
        <f>S194*H194</f>
        <v>0</v>
      </c>
      <c r="AR194" s="145" t="s">
        <v>137</v>
      </c>
      <c r="AT194" s="145" t="s">
        <v>133</v>
      </c>
      <c r="AU194" s="145" t="s">
        <v>86</v>
      </c>
      <c r="AY194" s="17" t="s">
        <v>129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7" t="s">
        <v>84</v>
      </c>
      <c r="BK194" s="146">
        <f>ROUND(I194*H194,2)</f>
        <v>0</v>
      </c>
      <c r="BL194" s="17" t="s">
        <v>137</v>
      </c>
      <c r="BM194" s="145" t="s">
        <v>226</v>
      </c>
    </row>
    <row r="195" spans="2:65" s="12" customFormat="1" x14ac:dyDescent="0.2">
      <c r="B195" s="147"/>
      <c r="D195" s="148" t="s">
        <v>140</v>
      </c>
      <c r="E195" s="149" t="s">
        <v>1</v>
      </c>
      <c r="F195" s="150" t="s">
        <v>227</v>
      </c>
      <c r="H195" s="149" t="s">
        <v>1</v>
      </c>
      <c r="I195" s="151"/>
      <c r="L195" s="147"/>
      <c r="M195" s="152"/>
      <c r="T195" s="153"/>
      <c r="AT195" s="149" t="s">
        <v>140</v>
      </c>
      <c r="AU195" s="149" t="s">
        <v>86</v>
      </c>
      <c r="AV195" s="12" t="s">
        <v>84</v>
      </c>
      <c r="AW195" s="12" t="s">
        <v>32</v>
      </c>
      <c r="AX195" s="12" t="s">
        <v>76</v>
      </c>
      <c r="AY195" s="149" t="s">
        <v>129</v>
      </c>
    </row>
    <row r="196" spans="2:65" s="12" customFormat="1" x14ac:dyDescent="0.2">
      <c r="B196" s="147"/>
      <c r="D196" s="148" t="s">
        <v>140</v>
      </c>
      <c r="E196" s="149" t="s">
        <v>1</v>
      </c>
      <c r="F196" s="150" t="s">
        <v>202</v>
      </c>
      <c r="H196" s="149" t="s">
        <v>1</v>
      </c>
      <c r="I196" s="151"/>
      <c r="L196" s="147"/>
      <c r="M196" s="152"/>
      <c r="T196" s="153"/>
      <c r="AT196" s="149" t="s">
        <v>140</v>
      </c>
      <c r="AU196" s="149" t="s">
        <v>86</v>
      </c>
      <c r="AV196" s="12" t="s">
        <v>84</v>
      </c>
      <c r="AW196" s="12" t="s">
        <v>32</v>
      </c>
      <c r="AX196" s="12" t="s">
        <v>76</v>
      </c>
      <c r="AY196" s="149" t="s">
        <v>129</v>
      </c>
    </row>
    <row r="197" spans="2:65" s="13" customFormat="1" x14ac:dyDescent="0.2">
      <c r="B197" s="154"/>
      <c r="D197" s="148" t="s">
        <v>140</v>
      </c>
      <c r="E197" s="155" t="s">
        <v>1</v>
      </c>
      <c r="F197" s="156" t="s">
        <v>228</v>
      </c>
      <c r="H197" s="157">
        <v>3.3420000000000001</v>
      </c>
      <c r="I197" s="158"/>
      <c r="L197" s="154"/>
      <c r="M197" s="159"/>
      <c r="T197" s="160"/>
      <c r="AT197" s="155" t="s">
        <v>140</v>
      </c>
      <c r="AU197" s="155" t="s">
        <v>86</v>
      </c>
      <c r="AV197" s="13" t="s">
        <v>86</v>
      </c>
      <c r="AW197" s="13" t="s">
        <v>32</v>
      </c>
      <c r="AX197" s="13" t="s">
        <v>76</v>
      </c>
      <c r="AY197" s="155" t="s">
        <v>129</v>
      </c>
    </row>
    <row r="198" spans="2:65" s="12" customFormat="1" x14ac:dyDescent="0.2">
      <c r="B198" s="147"/>
      <c r="D198" s="148" t="s">
        <v>140</v>
      </c>
      <c r="E198" s="149" t="s">
        <v>1</v>
      </c>
      <c r="F198" s="150" t="s">
        <v>207</v>
      </c>
      <c r="H198" s="149" t="s">
        <v>1</v>
      </c>
      <c r="I198" s="151"/>
      <c r="L198" s="147"/>
      <c r="M198" s="152"/>
      <c r="T198" s="153"/>
      <c r="AT198" s="149" t="s">
        <v>140</v>
      </c>
      <c r="AU198" s="149" t="s">
        <v>86</v>
      </c>
      <c r="AV198" s="12" t="s">
        <v>84</v>
      </c>
      <c r="AW198" s="12" t="s">
        <v>32</v>
      </c>
      <c r="AX198" s="12" t="s">
        <v>76</v>
      </c>
      <c r="AY198" s="149" t="s">
        <v>129</v>
      </c>
    </row>
    <row r="199" spans="2:65" s="13" customFormat="1" x14ac:dyDescent="0.2">
      <c r="B199" s="154"/>
      <c r="D199" s="148" t="s">
        <v>140</v>
      </c>
      <c r="E199" s="155" t="s">
        <v>1</v>
      </c>
      <c r="F199" s="156" t="s">
        <v>229</v>
      </c>
      <c r="H199" s="157">
        <v>1.6850000000000001</v>
      </c>
      <c r="I199" s="158"/>
      <c r="L199" s="154"/>
      <c r="M199" s="159"/>
      <c r="T199" s="160"/>
      <c r="AT199" s="155" t="s">
        <v>140</v>
      </c>
      <c r="AU199" s="155" t="s">
        <v>86</v>
      </c>
      <c r="AV199" s="13" t="s">
        <v>86</v>
      </c>
      <c r="AW199" s="13" t="s">
        <v>32</v>
      </c>
      <c r="AX199" s="13" t="s">
        <v>76</v>
      </c>
      <c r="AY199" s="155" t="s">
        <v>129</v>
      </c>
    </row>
    <row r="200" spans="2:65" s="14" customFormat="1" x14ac:dyDescent="0.2">
      <c r="B200" s="161"/>
      <c r="D200" s="148" t="s">
        <v>140</v>
      </c>
      <c r="E200" s="162" t="s">
        <v>1</v>
      </c>
      <c r="F200" s="163" t="s">
        <v>145</v>
      </c>
      <c r="H200" s="164">
        <v>5.0270000000000001</v>
      </c>
      <c r="I200" s="165"/>
      <c r="L200" s="161"/>
      <c r="M200" s="166"/>
      <c r="T200" s="167"/>
      <c r="AT200" s="162" t="s">
        <v>140</v>
      </c>
      <c r="AU200" s="162" t="s">
        <v>86</v>
      </c>
      <c r="AV200" s="14" t="s">
        <v>137</v>
      </c>
      <c r="AW200" s="14" t="s">
        <v>32</v>
      </c>
      <c r="AX200" s="14" t="s">
        <v>84</v>
      </c>
      <c r="AY200" s="162" t="s">
        <v>129</v>
      </c>
    </row>
    <row r="201" spans="2:65" s="1" customFormat="1" ht="24.2" customHeight="1" x14ac:dyDescent="0.2">
      <c r="B201" s="32"/>
      <c r="C201" s="133" t="s">
        <v>230</v>
      </c>
      <c r="D201" s="133" t="s">
        <v>133</v>
      </c>
      <c r="E201" s="134" t="s">
        <v>231</v>
      </c>
      <c r="F201" s="135" t="s">
        <v>232</v>
      </c>
      <c r="G201" s="136" t="s">
        <v>163</v>
      </c>
      <c r="H201" s="137">
        <v>0.22500000000000001</v>
      </c>
      <c r="I201" s="138"/>
      <c r="J201" s="139">
        <f>ROUND(I201*H201,2)</f>
        <v>0</v>
      </c>
      <c r="K201" s="140"/>
      <c r="L201" s="32"/>
      <c r="M201" s="141" t="s">
        <v>1</v>
      </c>
      <c r="N201" s="142" t="s">
        <v>41</v>
      </c>
      <c r="P201" s="143">
        <f>O201*H201</f>
        <v>0</v>
      </c>
      <c r="Q201" s="143">
        <v>2.234</v>
      </c>
      <c r="R201" s="143">
        <f>Q201*H201</f>
        <v>0.50265000000000004</v>
      </c>
      <c r="S201" s="143">
        <v>0</v>
      </c>
      <c r="T201" s="144">
        <f>S201*H201</f>
        <v>0</v>
      </c>
      <c r="AR201" s="145" t="s">
        <v>137</v>
      </c>
      <c r="AT201" s="145" t="s">
        <v>133</v>
      </c>
      <c r="AU201" s="145" t="s">
        <v>86</v>
      </c>
      <c r="AY201" s="17" t="s">
        <v>129</v>
      </c>
      <c r="BE201" s="146">
        <f>IF(N201="základní",J201,0)</f>
        <v>0</v>
      </c>
      <c r="BF201" s="146">
        <f>IF(N201="snížená",J201,0)</f>
        <v>0</v>
      </c>
      <c r="BG201" s="146">
        <f>IF(N201="zákl. přenesená",J201,0)</f>
        <v>0</v>
      </c>
      <c r="BH201" s="146">
        <f>IF(N201="sníž. přenesená",J201,0)</f>
        <v>0</v>
      </c>
      <c r="BI201" s="146">
        <f>IF(N201="nulová",J201,0)</f>
        <v>0</v>
      </c>
      <c r="BJ201" s="17" t="s">
        <v>84</v>
      </c>
      <c r="BK201" s="146">
        <f>ROUND(I201*H201,2)</f>
        <v>0</v>
      </c>
      <c r="BL201" s="17" t="s">
        <v>137</v>
      </c>
      <c r="BM201" s="145" t="s">
        <v>233</v>
      </c>
    </row>
    <row r="202" spans="2:65" s="13" customFormat="1" x14ac:dyDescent="0.2">
      <c r="B202" s="154"/>
      <c r="D202" s="148" t="s">
        <v>140</v>
      </c>
      <c r="E202" s="155" t="s">
        <v>1</v>
      </c>
      <c r="F202" s="156" t="s">
        <v>234</v>
      </c>
      <c r="H202" s="157">
        <v>0.22500000000000001</v>
      </c>
      <c r="I202" s="158"/>
      <c r="L202" s="154"/>
      <c r="M202" s="159"/>
      <c r="T202" s="160"/>
      <c r="AT202" s="155" t="s">
        <v>140</v>
      </c>
      <c r="AU202" s="155" t="s">
        <v>86</v>
      </c>
      <c r="AV202" s="13" t="s">
        <v>86</v>
      </c>
      <c r="AW202" s="13" t="s">
        <v>32</v>
      </c>
      <c r="AX202" s="13" t="s">
        <v>84</v>
      </c>
      <c r="AY202" s="155" t="s">
        <v>129</v>
      </c>
    </row>
    <row r="203" spans="2:65" s="11" customFormat="1" ht="22.9" customHeight="1" x14ac:dyDescent="0.2">
      <c r="B203" s="121"/>
      <c r="D203" s="122" t="s">
        <v>75</v>
      </c>
      <c r="E203" s="131" t="s">
        <v>160</v>
      </c>
      <c r="F203" s="131" t="s">
        <v>235</v>
      </c>
      <c r="I203" s="124"/>
      <c r="J203" s="132">
        <f>BK203</f>
        <v>0</v>
      </c>
      <c r="L203" s="121"/>
      <c r="M203" s="126"/>
      <c r="P203" s="127">
        <f>SUM(P204:P212)</f>
        <v>0</v>
      </c>
      <c r="R203" s="127">
        <f>SUM(R204:R212)</f>
        <v>50.009082199999995</v>
      </c>
      <c r="T203" s="128">
        <f>SUM(T204:T212)</f>
        <v>0</v>
      </c>
      <c r="AR203" s="122" t="s">
        <v>84</v>
      </c>
      <c r="AT203" s="129" t="s">
        <v>75</v>
      </c>
      <c r="AU203" s="129" t="s">
        <v>84</v>
      </c>
      <c r="AY203" s="122" t="s">
        <v>129</v>
      </c>
      <c r="BK203" s="130">
        <f>SUM(BK204:BK212)</f>
        <v>0</v>
      </c>
    </row>
    <row r="204" spans="2:65" s="1" customFormat="1" ht="21.75" customHeight="1" x14ac:dyDescent="0.2">
      <c r="B204" s="32"/>
      <c r="C204" s="133" t="s">
        <v>8</v>
      </c>
      <c r="D204" s="133" t="s">
        <v>133</v>
      </c>
      <c r="E204" s="134" t="s">
        <v>236</v>
      </c>
      <c r="F204" s="135" t="s">
        <v>237</v>
      </c>
      <c r="G204" s="136" t="s">
        <v>136</v>
      </c>
      <c r="H204" s="137">
        <v>52.514000000000003</v>
      </c>
      <c r="I204" s="138"/>
      <c r="J204" s="139">
        <f>ROUND(I204*H204,2)</f>
        <v>0</v>
      </c>
      <c r="K204" s="140"/>
      <c r="L204" s="32"/>
      <c r="M204" s="141" t="s">
        <v>1</v>
      </c>
      <c r="N204" s="142" t="s">
        <v>41</v>
      </c>
      <c r="P204" s="143">
        <f>O204*H204</f>
        <v>0</v>
      </c>
      <c r="Q204" s="143">
        <v>0.69</v>
      </c>
      <c r="R204" s="143">
        <f>Q204*H204</f>
        <v>36.234659999999998</v>
      </c>
      <c r="S204" s="143">
        <v>0</v>
      </c>
      <c r="T204" s="144">
        <f>S204*H204</f>
        <v>0</v>
      </c>
      <c r="AR204" s="145" t="s">
        <v>137</v>
      </c>
      <c r="AT204" s="145" t="s">
        <v>133</v>
      </c>
      <c r="AU204" s="145" t="s">
        <v>86</v>
      </c>
      <c r="AY204" s="17" t="s">
        <v>129</v>
      </c>
      <c r="BE204" s="146">
        <f>IF(N204="základní",J204,0)</f>
        <v>0</v>
      </c>
      <c r="BF204" s="146">
        <f>IF(N204="snížená",J204,0)</f>
        <v>0</v>
      </c>
      <c r="BG204" s="146">
        <f>IF(N204="zákl. přenesená",J204,0)</f>
        <v>0</v>
      </c>
      <c r="BH204" s="146">
        <f>IF(N204="sníž. přenesená",J204,0)</f>
        <v>0</v>
      </c>
      <c r="BI204" s="146">
        <f>IF(N204="nulová",J204,0)</f>
        <v>0</v>
      </c>
      <c r="BJ204" s="17" t="s">
        <v>84</v>
      </c>
      <c r="BK204" s="146">
        <f>ROUND(I204*H204,2)</f>
        <v>0</v>
      </c>
      <c r="BL204" s="17" t="s">
        <v>137</v>
      </c>
      <c r="BM204" s="145" t="s">
        <v>238</v>
      </c>
    </row>
    <row r="205" spans="2:65" s="12" customFormat="1" x14ac:dyDescent="0.2">
      <c r="B205" s="147"/>
      <c r="D205" s="148" t="s">
        <v>140</v>
      </c>
      <c r="E205" s="149" t="s">
        <v>1</v>
      </c>
      <c r="F205" s="150" t="s">
        <v>141</v>
      </c>
      <c r="H205" s="149" t="s">
        <v>1</v>
      </c>
      <c r="I205" s="151"/>
      <c r="L205" s="147"/>
      <c r="M205" s="152"/>
      <c r="T205" s="153"/>
      <c r="AT205" s="149" t="s">
        <v>140</v>
      </c>
      <c r="AU205" s="149" t="s">
        <v>86</v>
      </c>
      <c r="AV205" s="12" t="s">
        <v>84</v>
      </c>
      <c r="AW205" s="12" t="s">
        <v>32</v>
      </c>
      <c r="AX205" s="12" t="s">
        <v>76</v>
      </c>
      <c r="AY205" s="149" t="s">
        <v>129</v>
      </c>
    </row>
    <row r="206" spans="2:65" s="13" customFormat="1" x14ac:dyDescent="0.2">
      <c r="B206" s="154"/>
      <c r="D206" s="148" t="s">
        <v>140</v>
      </c>
      <c r="E206" s="155" t="s">
        <v>1</v>
      </c>
      <c r="F206" s="156" t="s">
        <v>142</v>
      </c>
      <c r="H206" s="157">
        <v>33.415999999999997</v>
      </c>
      <c r="I206" s="158"/>
      <c r="L206" s="154"/>
      <c r="M206" s="159"/>
      <c r="T206" s="160"/>
      <c r="AT206" s="155" t="s">
        <v>140</v>
      </c>
      <c r="AU206" s="155" t="s">
        <v>86</v>
      </c>
      <c r="AV206" s="13" t="s">
        <v>86</v>
      </c>
      <c r="AW206" s="13" t="s">
        <v>32</v>
      </c>
      <c r="AX206" s="13" t="s">
        <v>76</v>
      </c>
      <c r="AY206" s="155" t="s">
        <v>129</v>
      </c>
    </row>
    <row r="207" spans="2:65" s="13" customFormat="1" x14ac:dyDescent="0.2">
      <c r="B207" s="154"/>
      <c r="D207" s="148" t="s">
        <v>140</v>
      </c>
      <c r="E207" s="155" t="s">
        <v>1</v>
      </c>
      <c r="F207" s="156" t="s">
        <v>143</v>
      </c>
      <c r="H207" s="157">
        <v>16.847999999999999</v>
      </c>
      <c r="I207" s="158"/>
      <c r="L207" s="154"/>
      <c r="M207" s="159"/>
      <c r="T207" s="160"/>
      <c r="AT207" s="155" t="s">
        <v>140</v>
      </c>
      <c r="AU207" s="155" t="s">
        <v>86</v>
      </c>
      <c r="AV207" s="13" t="s">
        <v>86</v>
      </c>
      <c r="AW207" s="13" t="s">
        <v>32</v>
      </c>
      <c r="AX207" s="13" t="s">
        <v>76</v>
      </c>
      <c r="AY207" s="155" t="s">
        <v>129</v>
      </c>
    </row>
    <row r="208" spans="2:65" s="13" customFormat="1" x14ac:dyDescent="0.2">
      <c r="B208" s="154"/>
      <c r="D208" s="148" t="s">
        <v>140</v>
      </c>
      <c r="E208" s="155" t="s">
        <v>1</v>
      </c>
      <c r="F208" s="156" t="s">
        <v>144</v>
      </c>
      <c r="H208" s="157">
        <v>2.25</v>
      </c>
      <c r="I208" s="158"/>
      <c r="L208" s="154"/>
      <c r="M208" s="159"/>
      <c r="T208" s="160"/>
      <c r="AT208" s="155" t="s">
        <v>140</v>
      </c>
      <c r="AU208" s="155" t="s">
        <v>86</v>
      </c>
      <c r="AV208" s="13" t="s">
        <v>86</v>
      </c>
      <c r="AW208" s="13" t="s">
        <v>32</v>
      </c>
      <c r="AX208" s="13" t="s">
        <v>76</v>
      </c>
      <c r="AY208" s="155" t="s">
        <v>129</v>
      </c>
    </row>
    <row r="209" spans="2:65" s="14" customFormat="1" x14ac:dyDescent="0.2">
      <c r="B209" s="161"/>
      <c r="D209" s="148" t="s">
        <v>140</v>
      </c>
      <c r="E209" s="162" t="s">
        <v>1</v>
      </c>
      <c r="F209" s="163" t="s">
        <v>145</v>
      </c>
      <c r="H209" s="164">
        <v>52.514000000000003</v>
      </c>
      <c r="I209" s="165"/>
      <c r="L209" s="161"/>
      <c r="M209" s="166"/>
      <c r="T209" s="167"/>
      <c r="AT209" s="162" t="s">
        <v>140</v>
      </c>
      <c r="AU209" s="162" t="s">
        <v>86</v>
      </c>
      <c r="AV209" s="14" t="s">
        <v>137</v>
      </c>
      <c r="AW209" s="14" t="s">
        <v>32</v>
      </c>
      <c r="AX209" s="14" t="s">
        <v>84</v>
      </c>
      <c r="AY209" s="162" t="s">
        <v>129</v>
      </c>
    </row>
    <row r="210" spans="2:65" s="1" customFormat="1" ht="33" customHeight="1" x14ac:dyDescent="0.2">
      <c r="B210" s="32"/>
      <c r="C210" s="133" t="s">
        <v>168</v>
      </c>
      <c r="D210" s="133" t="s">
        <v>133</v>
      </c>
      <c r="E210" s="134" t="s">
        <v>239</v>
      </c>
      <c r="F210" s="135" t="s">
        <v>240</v>
      </c>
      <c r="G210" s="136" t="s">
        <v>136</v>
      </c>
      <c r="H210" s="137">
        <v>52.514000000000003</v>
      </c>
      <c r="I210" s="138"/>
      <c r="J210" s="139">
        <f>ROUND(I210*H210,2)</f>
        <v>0</v>
      </c>
      <c r="K210" s="140"/>
      <c r="L210" s="32"/>
      <c r="M210" s="141" t="s">
        <v>1</v>
      </c>
      <c r="N210" s="142" t="s">
        <v>41</v>
      </c>
      <c r="P210" s="143">
        <f>O210*H210</f>
        <v>0</v>
      </c>
      <c r="Q210" s="143">
        <v>0.15826000000000001</v>
      </c>
      <c r="R210" s="143">
        <f>Q210*H210</f>
        <v>8.3108656400000012</v>
      </c>
      <c r="S210" s="143">
        <v>0</v>
      </c>
      <c r="T210" s="144">
        <f>S210*H210</f>
        <v>0</v>
      </c>
      <c r="AR210" s="145" t="s">
        <v>137</v>
      </c>
      <c r="AT210" s="145" t="s">
        <v>133</v>
      </c>
      <c r="AU210" s="145" t="s">
        <v>86</v>
      </c>
      <c r="AY210" s="17" t="s">
        <v>129</v>
      </c>
      <c r="BE210" s="146">
        <f>IF(N210="základní",J210,0)</f>
        <v>0</v>
      </c>
      <c r="BF210" s="146">
        <f>IF(N210="snížená",J210,0)</f>
        <v>0</v>
      </c>
      <c r="BG210" s="146">
        <f>IF(N210="zákl. přenesená",J210,0)</f>
        <v>0</v>
      </c>
      <c r="BH210" s="146">
        <f>IF(N210="sníž. přenesená",J210,0)</f>
        <v>0</v>
      </c>
      <c r="BI210" s="146">
        <f>IF(N210="nulová",J210,0)</f>
        <v>0</v>
      </c>
      <c r="BJ210" s="17" t="s">
        <v>84</v>
      </c>
      <c r="BK210" s="146">
        <f>ROUND(I210*H210,2)</f>
        <v>0</v>
      </c>
      <c r="BL210" s="17" t="s">
        <v>137</v>
      </c>
      <c r="BM210" s="145" t="s">
        <v>241</v>
      </c>
    </row>
    <row r="211" spans="2:65" s="1" customFormat="1" ht="24.2" customHeight="1" x14ac:dyDescent="0.2">
      <c r="B211" s="32"/>
      <c r="C211" s="133" t="s">
        <v>182</v>
      </c>
      <c r="D211" s="133" t="s">
        <v>133</v>
      </c>
      <c r="E211" s="134" t="s">
        <v>242</v>
      </c>
      <c r="F211" s="135" t="s">
        <v>243</v>
      </c>
      <c r="G211" s="136" t="s">
        <v>136</v>
      </c>
      <c r="H211" s="137">
        <v>52.514000000000003</v>
      </c>
      <c r="I211" s="138"/>
      <c r="J211" s="139">
        <f>ROUND(I211*H211,2)</f>
        <v>0</v>
      </c>
      <c r="K211" s="140"/>
      <c r="L211" s="32"/>
      <c r="M211" s="141" t="s">
        <v>1</v>
      </c>
      <c r="N211" s="142" t="s">
        <v>41</v>
      </c>
      <c r="P211" s="143">
        <f>O211*H211</f>
        <v>0</v>
      </c>
      <c r="Q211" s="143">
        <v>3.1E-4</v>
      </c>
      <c r="R211" s="143">
        <f>Q211*H211</f>
        <v>1.627934E-2</v>
      </c>
      <c r="S211" s="143">
        <v>0</v>
      </c>
      <c r="T211" s="144">
        <f>S211*H211</f>
        <v>0</v>
      </c>
      <c r="AR211" s="145" t="s">
        <v>137</v>
      </c>
      <c r="AT211" s="145" t="s">
        <v>133</v>
      </c>
      <c r="AU211" s="145" t="s">
        <v>86</v>
      </c>
      <c r="AY211" s="17" t="s">
        <v>129</v>
      </c>
      <c r="BE211" s="146">
        <f>IF(N211="základní",J211,0)</f>
        <v>0</v>
      </c>
      <c r="BF211" s="146">
        <f>IF(N211="snížená",J211,0)</f>
        <v>0</v>
      </c>
      <c r="BG211" s="146">
        <f>IF(N211="zákl. přenesená",J211,0)</f>
        <v>0</v>
      </c>
      <c r="BH211" s="146">
        <f>IF(N211="sníž. přenesená",J211,0)</f>
        <v>0</v>
      </c>
      <c r="BI211" s="146">
        <f>IF(N211="nulová",J211,0)</f>
        <v>0</v>
      </c>
      <c r="BJ211" s="17" t="s">
        <v>84</v>
      </c>
      <c r="BK211" s="146">
        <f>ROUND(I211*H211,2)</f>
        <v>0</v>
      </c>
      <c r="BL211" s="17" t="s">
        <v>137</v>
      </c>
      <c r="BM211" s="145" t="s">
        <v>244</v>
      </c>
    </row>
    <row r="212" spans="2:65" s="1" customFormat="1" ht="33" customHeight="1" x14ac:dyDescent="0.2">
      <c r="B212" s="32"/>
      <c r="C212" s="133" t="s">
        <v>245</v>
      </c>
      <c r="D212" s="133" t="s">
        <v>133</v>
      </c>
      <c r="E212" s="134" t="s">
        <v>246</v>
      </c>
      <c r="F212" s="135" t="s">
        <v>247</v>
      </c>
      <c r="G212" s="136" t="s">
        <v>136</v>
      </c>
      <c r="H212" s="137">
        <v>52.514000000000003</v>
      </c>
      <c r="I212" s="138"/>
      <c r="J212" s="139">
        <f>ROUND(I212*H212,2)</f>
        <v>0</v>
      </c>
      <c r="K212" s="140"/>
      <c r="L212" s="32"/>
      <c r="M212" s="141" t="s">
        <v>1</v>
      </c>
      <c r="N212" s="142" t="s">
        <v>41</v>
      </c>
      <c r="P212" s="143">
        <f>O212*H212</f>
        <v>0</v>
      </c>
      <c r="Q212" s="143">
        <v>0.10373</v>
      </c>
      <c r="R212" s="143">
        <f>Q212*H212</f>
        <v>5.4472772200000001</v>
      </c>
      <c r="S212" s="143">
        <v>0</v>
      </c>
      <c r="T212" s="144">
        <f>S212*H212</f>
        <v>0</v>
      </c>
      <c r="AR212" s="145" t="s">
        <v>137</v>
      </c>
      <c r="AT212" s="145" t="s">
        <v>133</v>
      </c>
      <c r="AU212" s="145" t="s">
        <v>86</v>
      </c>
      <c r="AY212" s="17" t="s">
        <v>129</v>
      </c>
      <c r="BE212" s="146">
        <f>IF(N212="základní",J212,0)</f>
        <v>0</v>
      </c>
      <c r="BF212" s="146">
        <f>IF(N212="snížená",J212,0)</f>
        <v>0</v>
      </c>
      <c r="BG212" s="146">
        <f>IF(N212="zákl. přenesená",J212,0)</f>
        <v>0</v>
      </c>
      <c r="BH212" s="146">
        <f>IF(N212="sníž. přenesená",J212,0)</f>
        <v>0</v>
      </c>
      <c r="BI212" s="146">
        <f>IF(N212="nulová",J212,0)</f>
        <v>0</v>
      </c>
      <c r="BJ212" s="17" t="s">
        <v>84</v>
      </c>
      <c r="BK212" s="146">
        <f>ROUND(I212*H212,2)</f>
        <v>0</v>
      </c>
      <c r="BL212" s="17" t="s">
        <v>137</v>
      </c>
      <c r="BM212" s="145" t="s">
        <v>248</v>
      </c>
    </row>
    <row r="213" spans="2:65" s="11" customFormat="1" ht="22.9" customHeight="1" x14ac:dyDescent="0.2">
      <c r="B213" s="121"/>
      <c r="D213" s="122" t="s">
        <v>75</v>
      </c>
      <c r="E213" s="131" t="s">
        <v>184</v>
      </c>
      <c r="F213" s="131" t="s">
        <v>249</v>
      </c>
      <c r="I213" s="124"/>
      <c r="J213" s="132">
        <f>BK213</f>
        <v>0</v>
      </c>
      <c r="L213" s="121"/>
      <c r="M213" s="126"/>
      <c r="P213" s="127">
        <f>SUM(P214:P249)</f>
        <v>0</v>
      </c>
      <c r="R213" s="127">
        <f>SUM(R214:R249)</f>
        <v>17.0393571</v>
      </c>
      <c r="T213" s="128">
        <f>SUM(T214:T249)</f>
        <v>29.239000000000001</v>
      </c>
      <c r="AR213" s="122" t="s">
        <v>84</v>
      </c>
      <c r="AT213" s="129" t="s">
        <v>75</v>
      </c>
      <c r="AU213" s="129" t="s">
        <v>84</v>
      </c>
      <c r="AY213" s="122" t="s">
        <v>129</v>
      </c>
      <c r="BK213" s="130">
        <f>SUM(BK214:BK249)</f>
        <v>0</v>
      </c>
    </row>
    <row r="214" spans="2:65" s="1" customFormat="1" ht="24.2" customHeight="1" x14ac:dyDescent="0.2">
      <c r="B214" s="32"/>
      <c r="C214" s="133" t="s">
        <v>250</v>
      </c>
      <c r="D214" s="133" t="s">
        <v>133</v>
      </c>
      <c r="E214" s="134" t="s">
        <v>251</v>
      </c>
      <c r="F214" s="135" t="s">
        <v>252</v>
      </c>
      <c r="G214" s="136" t="s">
        <v>152</v>
      </c>
      <c r="H214" s="137">
        <v>41.77</v>
      </c>
      <c r="I214" s="138"/>
      <c r="J214" s="139">
        <f>ROUND(I214*H214,2)</f>
        <v>0</v>
      </c>
      <c r="K214" s="140"/>
      <c r="L214" s="32"/>
      <c r="M214" s="141" t="s">
        <v>1</v>
      </c>
      <c r="N214" s="142" t="s">
        <v>41</v>
      </c>
      <c r="P214" s="143">
        <f>O214*H214</f>
        <v>0</v>
      </c>
      <c r="Q214" s="143">
        <v>0</v>
      </c>
      <c r="R214" s="143">
        <f>Q214*H214</f>
        <v>0</v>
      </c>
      <c r="S214" s="143">
        <v>0.7</v>
      </c>
      <c r="T214" s="144">
        <f>S214*H214</f>
        <v>29.239000000000001</v>
      </c>
      <c r="AR214" s="145" t="s">
        <v>137</v>
      </c>
      <c r="AT214" s="145" t="s">
        <v>133</v>
      </c>
      <c r="AU214" s="145" t="s">
        <v>86</v>
      </c>
      <c r="AY214" s="17" t="s">
        <v>129</v>
      </c>
      <c r="BE214" s="146">
        <f>IF(N214="základní",J214,0)</f>
        <v>0</v>
      </c>
      <c r="BF214" s="146">
        <f>IF(N214="snížená",J214,0)</f>
        <v>0</v>
      </c>
      <c r="BG214" s="146">
        <f>IF(N214="zákl. přenesená",J214,0)</f>
        <v>0</v>
      </c>
      <c r="BH214" s="146">
        <f>IF(N214="sníž. přenesená",J214,0)</f>
        <v>0</v>
      </c>
      <c r="BI214" s="146">
        <f>IF(N214="nulová",J214,0)</f>
        <v>0</v>
      </c>
      <c r="BJ214" s="17" t="s">
        <v>84</v>
      </c>
      <c r="BK214" s="146">
        <f>ROUND(I214*H214,2)</f>
        <v>0</v>
      </c>
      <c r="BL214" s="17" t="s">
        <v>137</v>
      </c>
      <c r="BM214" s="145" t="s">
        <v>253</v>
      </c>
    </row>
    <row r="215" spans="2:65" s="13" customFormat="1" x14ac:dyDescent="0.2">
      <c r="B215" s="154"/>
      <c r="D215" s="148" t="s">
        <v>140</v>
      </c>
      <c r="E215" s="155" t="s">
        <v>1</v>
      </c>
      <c r="F215" s="156" t="s">
        <v>254</v>
      </c>
      <c r="H215" s="157">
        <v>41.77</v>
      </c>
      <c r="I215" s="158"/>
      <c r="L215" s="154"/>
      <c r="M215" s="159"/>
      <c r="T215" s="160"/>
      <c r="AT215" s="155" t="s">
        <v>140</v>
      </c>
      <c r="AU215" s="155" t="s">
        <v>86</v>
      </c>
      <c r="AV215" s="13" t="s">
        <v>86</v>
      </c>
      <c r="AW215" s="13" t="s">
        <v>32</v>
      </c>
      <c r="AX215" s="13" t="s">
        <v>84</v>
      </c>
      <c r="AY215" s="155" t="s">
        <v>129</v>
      </c>
    </row>
    <row r="216" spans="2:65" s="1" customFormat="1" ht="24.2" customHeight="1" x14ac:dyDescent="0.2">
      <c r="B216" s="32"/>
      <c r="C216" s="133" t="s">
        <v>255</v>
      </c>
      <c r="D216" s="133" t="s">
        <v>133</v>
      </c>
      <c r="E216" s="134" t="s">
        <v>256</v>
      </c>
      <c r="F216" s="135" t="s">
        <v>257</v>
      </c>
      <c r="G216" s="136" t="s">
        <v>152</v>
      </c>
      <c r="H216" s="137">
        <v>21.06</v>
      </c>
      <c r="I216" s="138"/>
      <c r="J216" s="139">
        <f>ROUND(I216*H216,2)</f>
        <v>0</v>
      </c>
      <c r="K216" s="140"/>
      <c r="L216" s="32"/>
      <c r="M216" s="141" t="s">
        <v>1</v>
      </c>
      <c r="N216" s="142" t="s">
        <v>41</v>
      </c>
      <c r="P216" s="143">
        <f>O216*H216</f>
        <v>0</v>
      </c>
      <c r="Q216" s="143">
        <v>4.4000000000000003E-3</v>
      </c>
      <c r="R216" s="143">
        <f>Q216*H216</f>
        <v>9.2663999999999996E-2</v>
      </c>
      <c r="S216" s="143">
        <v>0</v>
      </c>
      <c r="T216" s="144">
        <f>S216*H216</f>
        <v>0</v>
      </c>
      <c r="AR216" s="145" t="s">
        <v>137</v>
      </c>
      <c r="AT216" s="145" t="s">
        <v>133</v>
      </c>
      <c r="AU216" s="145" t="s">
        <v>86</v>
      </c>
      <c r="AY216" s="17" t="s">
        <v>129</v>
      </c>
      <c r="BE216" s="146">
        <f>IF(N216="základní",J216,0)</f>
        <v>0</v>
      </c>
      <c r="BF216" s="146">
        <f>IF(N216="snížená",J216,0)</f>
        <v>0</v>
      </c>
      <c r="BG216" s="146">
        <f>IF(N216="zákl. přenesená",J216,0)</f>
        <v>0</v>
      </c>
      <c r="BH216" s="146">
        <f>IF(N216="sníž. přenesená",J216,0)</f>
        <v>0</v>
      </c>
      <c r="BI216" s="146">
        <f>IF(N216="nulová",J216,0)</f>
        <v>0</v>
      </c>
      <c r="BJ216" s="17" t="s">
        <v>84</v>
      </c>
      <c r="BK216" s="146">
        <f>ROUND(I216*H216,2)</f>
        <v>0</v>
      </c>
      <c r="BL216" s="17" t="s">
        <v>137</v>
      </c>
      <c r="BM216" s="145" t="s">
        <v>258</v>
      </c>
    </row>
    <row r="217" spans="2:65" s="13" customFormat="1" x14ac:dyDescent="0.2">
      <c r="B217" s="154"/>
      <c r="D217" s="148" t="s">
        <v>140</v>
      </c>
      <c r="E217" s="155" t="s">
        <v>1</v>
      </c>
      <c r="F217" s="156" t="s">
        <v>259</v>
      </c>
      <c r="H217" s="157">
        <v>21.06</v>
      </c>
      <c r="I217" s="158"/>
      <c r="L217" s="154"/>
      <c r="M217" s="159"/>
      <c r="T217" s="160"/>
      <c r="AT217" s="155" t="s">
        <v>140</v>
      </c>
      <c r="AU217" s="155" t="s">
        <v>86</v>
      </c>
      <c r="AV217" s="13" t="s">
        <v>86</v>
      </c>
      <c r="AW217" s="13" t="s">
        <v>32</v>
      </c>
      <c r="AX217" s="13" t="s">
        <v>84</v>
      </c>
      <c r="AY217" s="155" t="s">
        <v>129</v>
      </c>
    </row>
    <row r="218" spans="2:65" s="1" customFormat="1" ht="24.2" customHeight="1" x14ac:dyDescent="0.2">
      <c r="B218" s="32"/>
      <c r="C218" s="133" t="s">
        <v>7</v>
      </c>
      <c r="D218" s="133" t="s">
        <v>133</v>
      </c>
      <c r="E218" s="134" t="s">
        <v>260</v>
      </c>
      <c r="F218" s="135" t="s">
        <v>261</v>
      </c>
      <c r="G218" s="136" t="s">
        <v>152</v>
      </c>
      <c r="H218" s="137">
        <v>41.77</v>
      </c>
      <c r="I218" s="138"/>
      <c r="J218" s="139">
        <f>ROUND(I218*H218,2)</f>
        <v>0</v>
      </c>
      <c r="K218" s="140"/>
      <c r="L218" s="32"/>
      <c r="M218" s="141" t="s">
        <v>1</v>
      </c>
      <c r="N218" s="142" t="s">
        <v>41</v>
      </c>
      <c r="P218" s="143">
        <f>O218*H218</f>
        <v>0</v>
      </c>
      <c r="Q218" s="143">
        <v>3.0000000000000001E-5</v>
      </c>
      <c r="R218" s="143">
        <f>Q218*H218</f>
        <v>1.2531E-3</v>
      </c>
      <c r="S218" s="143">
        <v>0</v>
      </c>
      <c r="T218" s="144">
        <f>S218*H218</f>
        <v>0</v>
      </c>
      <c r="AR218" s="145" t="s">
        <v>137</v>
      </c>
      <c r="AT218" s="145" t="s">
        <v>133</v>
      </c>
      <c r="AU218" s="145" t="s">
        <v>86</v>
      </c>
      <c r="AY218" s="17" t="s">
        <v>129</v>
      </c>
      <c r="BE218" s="146">
        <f>IF(N218="základní",J218,0)</f>
        <v>0</v>
      </c>
      <c r="BF218" s="146">
        <f>IF(N218="snížená",J218,0)</f>
        <v>0</v>
      </c>
      <c r="BG218" s="146">
        <f>IF(N218="zákl. přenesená",J218,0)</f>
        <v>0</v>
      </c>
      <c r="BH218" s="146">
        <f>IF(N218="sníž. přenesená",J218,0)</f>
        <v>0</v>
      </c>
      <c r="BI218" s="146">
        <f>IF(N218="nulová",J218,0)</f>
        <v>0</v>
      </c>
      <c r="BJ218" s="17" t="s">
        <v>84</v>
      </c>
      <c r="BK218" s="146">
        <f>ROUND(I218*H218,2)</f>
        <v>0</v>
      </c>
      <c r="BL218" s="17" t="s">
        <v>137</v>
      </c>
      <c r="BM218" s="145" t="s">
        <v>262</v>
      </c>
    </row>
    <row r="219" spans="2:65" s="13" customFormat="1" x14ac:dyDescent="0.2">
      <c r="B219" s="154"/>
      <c r="D219" s="148" t="s">
        <v>140</v>
      </c>
      <c r="E219" s="155" t="s">
        <v>1</v>
      </c>
      <c r="F219" s="156" t="s">
        <v>263</v>
      </c>
      <c r="H219" s="157">
        <v>41.77</v>
      </c>
      <c r="I219" s="158"/>
      <c r="L219" s="154"/>
      <c r="M219" s="159"/>
      <c r="T219" s="160"/>
      <c r="AT219" s="155" t="s">
        <v>140</v>
      </c>
      <c r="AU219" s="155" t="s">
        <v>86</v>
      </c>
      <c r="AV219" s="13" t="s">
        <v>86</v>
      </c>
      <c r="AW219" s="13" t="s">
        <v>32</v>
      </c>
      <c r="AX219" s="13" t="s">
        <v>84</v>
      </c>
      <c r="AY219" s="155" t="s">
        <v>129</v>
      </c>
    </row>
    <row r="220" spans="2:65" s="1" customFormat="1" ht="24.2" customHeight="1" x14ac:dyDescent="0.2">
      <c r="B220" s="32"/>
      <c r="C220" s="175" t="s">
        <v>264</v>
      </c>
      <c r="D220" s="175" t="s">
        <v>210</v>
      </c>
      <c r="E220" s="176" t="s">
        <v>265</v>
      </c>
      <c r="F220" s="177" t="s">
        <v>266</v>
      </c>
      <c r="G220" s="178" t="s">
        <v>267</v>
      </c>
      <c r="H220" s="179">
        <v>7</v>
      </c>
      <c r="I220" s="180"/>
      <c r="J220" s="181">
        <f>ROUND(I220*H220,2)</f>
        <v>0</v>
      </c>
      <c r="K220" s="182"/>
      <c r="L220" s="183"/>
      <c r="M220" s="184" t="s">
        <v>1</v>
      </c>
      <c r="N220" s="185" t="s">
        <v>41</v>
      </c>
      <c r="P220" s="143">
        <f>O220*H220</f>
        <v>0</v>
      </c>
      <c r="Q220" s="143">
        <v>1.12E-2</v>
      </c>
      <c r="R220" s="143">
        <f>Q220*H220</f>
        <v>7.8399999999999997E-2</v>
      </c>
      <c r="S220" s="143">
        <v>0</v>
      </c>
      <c r="T220" s="144">
        <f>S220*H220</f>
        <v>0</v>
      </c>
      <c r="AR220" s="145" t="s">
        <v>184</v>
      </c>
      <c r="AT220" s="145" t="s">
        <v>210</v>
      </c>
      <c r="AU220" s="145" t="s">
        <v>86</v>
      </c>
      <c r="AY220" s="17" t="s">
        <v>129</v>
      </c>
      <c r="BE220" s="146">
        <f>IF(N220="základní",J220,0)</f>
        <v>0</v>
      </c>
      <c r="BF220" s="146">
        <f>IF(N220="snížená",J220,0)</f>
        <v>0</v>
      </c>
      <c r="BG220" s="146">
        <f>IF(N220="zákl. přenesená",J220,0)</f>
        <v>0</v>
      </c>
      <c r="BH220" s="146">
        <f>IF(N220="sníž. přenesená",J220,0)</f>
        <v>0</v>
      </c>
      <c r="BI220" s="146">
        <f>IF(N220="nulová",J220,0)</f>
        <v>0</v>
      </c>
      <c r="BJ220" s="17" t="s">
        <v>84</v>
      </c>
      <c r="BK220" s="146">
        <f>ROUND(I220*H220,2)</f>
        <v>0</v>
      </c>
      <c r="BL220" s="17" t="s">
        <v>137</v>
      </c>
      <c r="BM220" s="145" t="s">
        <v>268</v>
      </c>
    </row>
    <row r="221" spans="2:65" s="13" customFormat="1" x14ac:dyDescent="0.2">
      <c r="B221" s="154"/>
      <c r="D221" s="148" t="s">
        <v>140</v>
      </c>
      <c r="E221" s="155" t="s">
        <v>1</v>
      </c>
      <c r="F221" s="156" t="s">
        <v>269</v>
      </c>
      <c r="H221" s="157">
        <v>6.9619999999999997</v>
      </c>
      <c r="I221" s="158"/>
      <c r="L221" s="154"/>
      <c r="M221" s="159"/>
      <c r="T221" s="160"/>
      <c r="AT221" s="155" t="s">
        <v>140</v>
      </c>
      <c r="AU221" s="155" t="s">
        <v>86</v>
      </c>
      <c r="AV221" s="13" t="s">
        <v>86</v>
      </c>
      <c r="AW221" s="13" t="s">
        <v>32</v>
      </c>
      <c r="AX221" s="13" t="s">
        <v>76</v>
      </c>
      <c r="AY221" s="155" t="s">
        <v>129</v>
      </c>
    </row>
    <row r="222" spans="2:65" s="13" customFormat="1" x14ac:dyDescent="0.2">
      <c r="B222" s="154"/>
      <c r="D222" s="148" t="s">
        <v>140</v>
      </c>
      <c r="E222" s="155" t="s">
        <v>1</v>
      </c>
      <c r="F222" s="156" t="s">
        <v>270</v>
      </c>
      <c r="H222" s="157">
        <v>7</v>
      </c>
      <c r="I222" s="158"/>
      <c r="L222" s="154"/>
      <c r="M222" s="159"/>
      <c r="T222" s="160"/>
      <c r="AT222" s="155" t="s">
        <v>140</v>
      </c>
      <c r="AU222" s="155" t="s">
        <v>86</v>
      </c>
      <c r="AV222" s="13" t="s">
        <v>86</v>
      </c>
      <c r="AW222" s="13" t="s">
        <v>32</v>
      </c>
      <c r="AX222" s="13" t="s">
        <v>84</v>
      </c>
      <c r="AY222" s="155" t="s">
        <v>129</v>
      </c>
    </row>
    <row r="223" spans="2:65" s="1" customFormat="1" ht="24.2" customHeight="1" x14ac:dyDescent="0.2">
      <c r="B223" s="32"/>
      <c r="C223" s="133" t="s">
        <v>271</v>
      </c>
      <c r="D223" s="133" t="s">
        <v>133</v>
      </c>
      <c r="E223" s="134" t="s">
        <v>272</v>
      </c>
      <c r="F223" s="135" t="s">
        <v>273</v>
      </c>
      <c r="G223" s="136" t="s">
        <v>267</v>
      </c>
      <c r="H223" s="137">
        <v>4</v>
      </c>
      <c r="I223" s="138"/>
      <c r="J223" s="139">
        <f>ROUND(I223*H223,2)</f>
        <v>0</v>
      </c>
      <c r="K223" s="140"/>
      <c r="L223" s="32"/>
      <c r="M223" s="141" t="s">
        <v>1</v>
      </c>
      <c r="N223" s="142" t="s">
        <v>41</v>
      </c>
      <c r="P223" s="143">
        <f>O223*H223</f>
        <v>0</v>
      </c>
      <c r="Q223" s="143">
        <v>1E-4</v>
      </c>
      <c r="R223" s="143">
        <f>Q223*H223</f>
        <v>4.0000000000000002E-4</v>
      </c>
      <c r="S223" s="143">
        <v>0</v>
      </c>
      <c r="T223" s="144">
        <f>S223*H223</f>
        <v>0</v>
      </c>
      <c r="AR223" s="145" t="s">
        <v>137</v>
      </c>
      <c r="AT223" s="145" t="s">
        <v>133</v>
      </c>
      <c r="AU223" s="145" t="s">
        <v>86</v>
      </c>
      <c r="AY223" s="17" t="s">
        <v>129</v>
      </c>
      <c r="BE223" s="146">
        <f>IF(N223="základní",J223,0)</f>
        <v>0</v>
      </c>
      <c r="BF223" s="146">
        <f>IF(N223="snížená",J223,0)</f>
        <v>0</v>
      </c>
      <c r="BG223" s="146">
        <f>IF(N223="zákl. přenesená",J223,0)</f>
        <v>0</v>
      </c>
      <c r="BH223" s="146">
        <f>IF(N223="sníž. přenesená",J223,0)</f>
        <v>0</v>
      </c>
      <c r="BI223" s="146">
        <f>IF(N223="nulová",J223,0)</f>
        <v>0</v>
      </c>
      <c r="BJ223" s="17" t="s">
        <v>84</v>
      </c>
      <c r="BK223" s="146">
        <f>ROUND(I223*H223,2)</f>
        <v>0</v>
      </c>
      <c r="BL223" s="17" t="s">
        <v>137</v>
      </c>
      <c r="BM223" s="145" t="s">
        <v>274</v>
      </c>
    </row>
    <row r="224" spans="2:65" s="13" customFormat="1" x14ac:dyDescent="0.2">
      <c r="B224" s="154"/>
      <c r="D224" s="148" t="s">
        <v>140</v>
      </c>
      <c r="E224" s="155" t="s">
        <v>1</v>
      </c>
      <c r="F224" s="156" t="s">
        <v>275</v>
      </c>
      <c r="H224" s="157">
        <v>4</v>
      </c>
      <c r="I224" s="158"/>
      <c r="L224" s="154"/>
      <c r="M224" s="159"/>
      <c r="T224" s="160"/>
      <c r="AT224" s="155" t="s">
        <v>140</v>
      </c>
      <c r="AU224" s="155" t="s">
        <v>86</v>
      </c>
      <c r="AV224" s="13" t="s">
        <v>86</v>
      </c>
      <c r="AW224" s="13" t="s">
        <v>32</v>
      </c>
      <c r="AX224" s="13" t="s">
        <v>84</v>
      </c>
      <c r="AY224" s="155" t="s">
        <v>129</v>
      </c>
    </row>
    <row r="225" spans="2:65" s="1" customFormat="1" ht="24.2" customHeight="1" x14ac:dyDescent="0.2">
      <c r="B225" s="32"/>
      <c r="C225" s="175" t="s">
        <v>276</v>
      </c>
      <c r="D225" s="175" t="s">
        <v>210</v>
      </c>
      <c r="E225" s="176" t="s">
        <v>277</v>
      </c>
      <c r="F225" s="177" t="s">
        <v>278</v>
      </c>
      <c r="G225" s="178" t="s">
        <v>267</v>
      </c>
      <c r="H225" s="179">
        <v>4</v>
      </c>
      <c r="I225" s="180"/>
      <c r="J225" s="181">
        <f>ROUND(I225*H225,2)</f>
        <v>0</v>
      </c>
      <c r="K225" s="182"/>
      <c r="L225" s="183"/>
      <c r="M225" s="184" t="s">
        <v>1</v>
      </c>
      <c r="N225" s="185" t="s">
        <v>41</v>
      </c>
      <c r="P225" s="143">
        <f>O225*H225</f>
        <v>0</v>
      </c>
      <c r="Q225" s="143">
        <v>1.4200000000000001E-2</v>
      </c>
      <c r="R225" s="143">
        <f>Q225*H225</f>
        <v>5.6800000000000003E-2</v>
      </c>
      <c r="S225" s="143">
        <v>0</v>
      </c>
      <c r="T225" s="144">
        <f>S225*H225</f>
        <v>0</v>
      </c>
      <c r="AR225" s="145" t="s">
        <v>184</v>
      </c>
      <c r="AT225" s="145" t="s">
        <v>210</v>
      </c>
      <c r="AU225" s="145" t="s">
        <v>86</v>
      </c>
      <c r="AY225" s="17" t="s">
        <v>129</v>
      </c>
      <c r="BE225" s="146">
        <f>IF(N225="základní",J225,0)</f>
        <v>0</v>
      </c>
      <c r="BF225" s="146">
        <f>IF(N225="snížená",J225,0)</f>
        <v>0</v>
      </c>
      <c r="BG225" s="146">
        <f>IF(N225="zákl. přenesená",J225,0)</f>
        <v>0</v>
      </c>
      <c r="BH225" s="146">
        <f>IF(N225="sníž. přenesená",J225,0)</f>
        <v>0</v>
      </c>
      <c r="BI225" s="146">
        <f>IF(N225="nulová",J225,0)</f>
        <v>0</v>
      </c>
      <c r="BJ225" s="17" t="s">
        <v>84</v>
      </c>
      <c r="BK225" s="146">
        <f>ROUND(I225*H225,2)</f>
        <v>0</v>
      </c>
      <c r="BL225" s="17" t="s">
        <v>137</v>
      </c>
      <c r="BM225" s="145" t="s">
        <v>279</v>
      </c>
    </row>
    <row r="226" spans="2:65" s="1" customFormat="1" ht="21.75" customHeight="1" x14ac:dyDescent="0.2">
      <c r="B226" s="32"/>
      <c r="C226" s="133" t="s">
        <v>280</v>
      </c>
      <c r="D226" s="133" t="s">
        <v>133</v>
      </c>
      <c r="E226" s="134" t="s">
        <v>281</v>
      </c>
      <c r="F226" s="135" t="s">
        <v>282</v>
      </c>
      <c r="G226" s="136" t="s">
        <v>152</v>
      </c>
      <c r="H226" s="137">
        <v>21.06</v>
      </c>
      <c r="I226" s="138"/>
      <c r="J226" s="139">
        <f>ROUND(I226*H226,2)</f>
        <v>0</v>
      </c>
      <c r="K226" s="140"/>
      <c r="L226" s="32"/>
      <c r="M226" s="141" t="s">
        <v>1</v>
      </c>
      <c r="N226" s="142" t="s">
        <v>41</v>
      </c>
      <c r="P226" s="143">
        <f>O226*H226</f>
        <v>0</v>
      </c>
      <c r="Q226" s="143">
        <v>0</v>
      </c>
      <c r="R226" s="143">
        <f>Q226*H226</f>
        <v>0</v>
      </c>
      <c r="S226" s="143">
        <v>0</v>
      </c>
      <c r="T226" s="144">
        <f>S226*H226</f>
        <v>0</v>
      </c>
      <c r="AR226" s="145" t="s">
        <v>137</v>
      </c>
      <c r="AT226" s="145" t="s">
        <v>133</v>
      </c>
      <c r="AU226" s="145" t="s">
        <v>86</v>
      </c>
      <c r="AY226" s="17" t="s">
        <v>129</v>
      </c>
      <c r="BE226" s="146">
        <f>IF(N226="základní",J226,0)</f>
        <v>0</v>
      </c>
      <c r="BF226" s="146">
        <f>IF(N226="snížená",J226,0)</f>
        <v>0</v>
      </c>
      <c r="BG226" s="146">
        <f>IF(N226="zákl. přenesená",J226,0)</f>
        <v>0</v>
      </c>
      <c r="BH226" s="146">
        <f>IF(N226="sníž. přenesená",J226,0)</f>
        <v>0</v>
      </c>
      <c r="BI226" s="146">
        <f>IF(N226="nulová",J226,0)</f>
        <v>0</v>
      </c>
      <c r="BJ226" s="17" t="s">
        <v>84</v>
      </c>
      <c r="BK226" s="146">
        <f>ROUND(I226*H226,2)</f>
        <v>0</v>
      </c>
      <c r="BL226" s="17" t="s">
        <v>137</v>
      </c>
      <c r="BM226" s="145" t="s">
        <v>283</v>
      </c>
    </row>
    <row r="227" spans="2:65" s="13" customFormat="1" x14ac:dyDescent="0.2">
      <c r="B227" s="154"/>
      <c r="D227" s="148" t="s">
        <v>140</v>
      </c>
      <c r="E227" s="155" t="s">
        <v>1</v>
      </c>
      <c r="F227" s="156" t="s">
        <v>284</v>
      </c>
      <c r="H227" s="157">
        <v>21.06</v>
      </c>
      <c r="I227" s="158"/>
      <c r="L227" s="154"/>
      <c r="M227" s="159"/>
      <c r="T227" s="160"/>
      <c r="AT227" s="155" t="s">
        <v>140</v>
      </c>
      <c r="AU227" s="155" t="s">
        <v>86</v>
      </c>
      <c r="AV227" s="13" t="s">
        <v>86</v>
      </c>
      <c r="AW227" s="13" t="s">
        <v>32</v>
      </c>
      <c r="AX227" s="13" t="s">
        <v>84</v>
      </c>
      <c r="AY227" s="155" t="s">
        <v>129</v>
      </c>
    </row>
    <row r="228" spans="2:65" s="1" customFormat="1" ht="21.75" customHeight="1" x14ac:dyDescent="0.2">
      <c r="B228" s="32"/>
      <c r="C228" s="133" t="s">
        <v>285</v>
      </c>
      <c r="D228" s="133" t="s">
        <v>133</v>
      </c>
      <c r="E228" s="134" t="s">
        <v>286</v>
      </c>
      <c r="F228" s="135" t="s">
        <v>287</v>
      </c>
      <c r="G228" s="136" t="s">
        <v>152</v>
      </c>
      <c r="H228" s="137">
        <v>41.77</v>
      </c>
      <c r="I228" s="138"/>
      <c r="J228" s="139">
        <f>ROUND(I228*H228,2)</f>
        <v>0</v>
      </c>
      <c r="K228" s="140"/>
      <c r="L228" s="32"/>
      <c r="M228" s="141" t="s">
        <v>1</v>
      </c>
      <c r="N228" s="142" t="s">
        <v>41</v>
      </c>
      <c r="P228" s="143">
        <f>O228*H228</f>
        <v>0</v>
      </c>
      <c r="Q228" s="143">
        <v>0</v>
      </c>
      <c r="R228" s="143">
        <f>Q228*H228</f>
        <v>0</v>
      </c>
      <c r="S228" s="143">
        <v>0</v>
      </c>
      <c r="T228" s="144">
        <f>S228*H228</f>
        <v>0</v>
      </c>
      <c r="AR228" s="145" t="s">
        <v>137</v>
      </c>
      <c r="AT228" s="145" t="s">
        <v>133</v>
      </c>
      <c r="AU228" s="145" t="s">
        <v>86</v>
      </c>
      <c r="AY228" s="17" t="s">
        <v>129</v>
      </c>
      <c r="BE228" s="146">
        <f>IF(N228="základní",J228,0)</f>
        <v>0</v>
      </c>
      <c r="BF228" s="146">
        <f>IF(N228="snížená",J228,0)</f>
        <v>0</v>
      </c>
      <c r="BG228" s="146">
        <f>IF(N228="zákl. přenesená",J228,0)</f>
        <v>0</v>
      </c>
      <c r="BH228" s="146">
        <f>IF(N228="sníž. přenesená",J228,0)</f>
        <v>0</v>
      </c>
      <c r="BI228" s="146">
        <f>IF(N228="nulová",J228,0)</f>
        <v>0</v>
      </c>
      <c r="BJ228" s="17" t="s">
        <v>84</v>
      </c>
      <c r="BK228" s="146">
        <f>ROUND(I228*H228,2)</f>
        <v>0</v>
      </c>
      <c r="BL228" s="17" t="s">
        <v>137</v>
      </c>
      <c r="BM228" s="145" t="s">
        <v>288</v>
      </c>
    </row>
    <row r="229" spans="2:65" s="13" customFormat="1" x14ac:dyDescent="0.2">
      <c r="B229" s="154"/>
      <c r="D229" s="148" t="s">
        <v>140</v>
      </c>
      <c r="E229" s="155" t="s">
        <v>1</v>
      </c>
      <c r="F229" s="156" t="s">
        <v>289</v>
      </c>
      <c r="H229" s="157">
        <v>41.77</v>
      </c>
      <c r="I229" s="158"/>
      <c r="L229" s="154"/>
      <c r="M229" s="159"/>
      <c r="T229" s="160"/>
      <c r="AT229" s="155" t="s">
        <v>140</v>
      </c>
      <c r="AU229" s="155" t="s">
        <v>86</v>
      </c>
      <c r="AV229" s="13" t="s">
        <v>86</v>
      </c>
      <c r="AW229" s="13" t="s">
        <v>32</v>
      </c>
      <c r="AX229" s="13" t="s">
        <v>84</v>
      </c>
      <c r="AY229" s="155" t="s">
        <v>129</v>
      </c>
    </row>
    <row r="230" spans="2:65" s="1" customFormat="1" ht="24.2" customHeight="1" x14ac:dyDescent="0.2">
      <c r="B230" s="32"/>
      <c r="C230" s="133" t="s">
        <v>290</v>
      </c>
      <c r="D230" s="133" t="s">
        <v>133</v>
      </c>
      <c r="E230" s="134" t="s">
        <v>291</v>
      </c>
      <c r="F230" s="135" t="s">
        <v>292</v>
      </c>
      <c r="G230" s="136" t="s">
        <v>267</v>
      </c>
      <c r="H230" s="137">
        <v>2</v>
      </c>
      <c r="I230" s="138"/>
      <c r="J230" s="139">
        <f>ROUND(I230*H230,2)</f>
        <v>0</v>
      </c>
      <c r="K230" s="140"/>
      <c r="L230" s="32"/>
      <c r="M230" s="141" t="s">
        <v>1</v>
      </c>
      <c r="N230" s="142" t="s">
        <v>41</v>
      </c>
      <c r="P230" s="143">
        <f>O230*H230</f>
        <v>0</v>
      </c>
      <c r="Q230" s="143">
        <v>1.0189999999999999E-2</v>
      </c>
      <c r="R230" s="143">
        <f>Q230*H230</f>
        <v>2.0379999999999999E-2</v>
      </c>
      <c r="S230" s="143">
        <v>0</v>
      </c>
      <c r="T230" s="144">
        <f>S230*H230</f>
        <v>0</v>
      </c>
      <c r="AR230" s="145" t="s">
        <v>137</v>
      </c>
      <c r="AT230" s="145" t="s">
        <v>133</v>
      </c>
      <c r="AU230" s="145" t="s">
        <v>86</v>
      </c>
      <c r="AY230" s="17" t="s">
        <v>129</v>
      </c>
      <c r="BE230" s="146">
        <f>IF(N230="základní",J230,0)</f>
        <v>0</v>
      </c>
      <c r="BF230" s="146">
        <f>IF(N230="snížená",J230,0)</f>
        <v>0</v>
      </c>
      <c r="BG230" s="146">
        <f>IF(N230="zákl. přenesená",J230,0)</f>
        <v>0</v>
      </c>
      <c r="BH230" s="146">
        <f>IF(N230="sníž. přenesená",J230,0)</f>
        <v>0</v>
      </c>
      <c r="BI230" s="146">
        <f>IF(N230="nulová",J230,0)</f>
        <v>0</v>
      </c>
      <c r="BJ230" s="17" t="s">
        <v>84</v>
      </c>
      <c r="BK230" s="146">
        <f>ROUND(I230*H230,2)</f>
        <v>0</v>
      </c>
      <c r="BL230" s="17" t="s">
        <v>137</v>
      </c>
      <c r="BM230" s="145" t="s">
        <v>293</v>
      </c>
    </row>
    <row r="231" spans="2:65" s="12" customFormat="1" x14ac:dyDescent="0.2">
      <c r="B231" s="147"/>
      <c r="D231" s="148" t="s">
        <v>140</v>
      </c>
      <c r="E231" s="149" t="s">
        <v>1</v>
      </c>
      <c r="F231" s="150" t="s">
        <v>294</v>
      </c>
      <c r="H231" s="149" t="s">
        <v>1</v>
      </c>
      <c r="I231" s="151"/>
      <c r="L231" s="147"/>
      <c r="M231" s="152"/>
      <c r="T231" s="153"/>
      <c r="AT231" s="149" t="s">
        <v>140</v>
      </c>
      <c r="AU231" s="149" t="s">
        <v>86</v>
      </c>
      <c r="AV231" s="12" t="s">
        <v>84</v>
      </c>
      <c r="AW231" s="12" t="s">
        <v>32</v>
      </c>
      <c r="AX231" s="12" t="s">
        <v>76</v>
      </c>
      <c r="AY231" s="149" t="s">
        <v>129</v>
      </c>
    </row>
    <row r="232" spans="2:65" s="13" customFormat="1" x14ac:dyDescent="0.2">
      <c r="B232" s="154"/>
      <c r="D232" s="148" t="s">
        <v>140</v>
      </c>
      <c r="E232" s="155" t="s">
        <v>1</v>
      </c>
      <c r="F232" s="156" t="s">
        <v>295</v>
      </c>
      <c r="H232" s="157">
        <v>1</v>
      </c>
      <c r="I232" s="158"/>
      <c r="L232" s="154"/>
      <c r="M232" s="159"/>
      <c r="T232" s="160"/>
      <c r="AT232" s="155" t="s">
        <v>140</v>
      </c>
      <c r="AU232" s="155" t="s">
        <v>86</v>
      </c>
      <c r="AV232" s="13" t="s">
        <v>86</v>
      </c>
      <c r="AW232" s="13" t="s">
        <v>32</v>
      </c>
      <c r="AX232" s="13" t="s">
        <v>76</v>
      </c>
      <c r="AY232" s="155" t="s">
        <v>129</v>
      </c>
    </row>
    <row r="233" spans="2:65" s="12" customFormat="1" x14ac:dyDescent="0.2">
      <c r="B233" s="147"/>
      <c r="D233" s="148" t="s">
        <v>140</v>
      </c>
      <c r="E233" s="149" t="s">
        <v>1</v>
      </c>
      <c r="F233" s="150" t="s">
        <v>296</v>
      </c>
      <c r="H233" s="149" t="s">
        <v>1</v>
      </c>
      <c r="I233" s="151"/>
      <c r="L233" s="147"/>
      <c r="M233" s="152"/>
      <c r="T233" s="153"/>
      <c r="AT233" s="149" t="s">
        <v>140</v>
      </c>
      <c r="AU233" s="149" t="s">
        <v>86</v>
      </c>
      <c r="AV233" s="12" t="s">
        <v>84</v>
      </c>
      <c r="AW233" s="12" t="s">
        <v>32</v>
      </c>
      <c r="AX233" s="12" t="s">
        <v>76</v>
      </c>
      <c r="AY233" s="149" t="s">
        <v>129</v>
      </c>
    </row>
    <row r="234" spans="2:65" s="13" customFormat="1" x14ac:dyDescent="0.2">
      <c r="B234" s="154"/>
      <c r="D234" s="148" t="s">
        <v>140</v>
      </c>
      <c r="E234" s="155" t="s">
        <v>1</v>
      </c>
      <c r="F234" s="156" t="s">
        <v>297</v>
      </c>
      <c r="H234" s="157">
        <v>1</v>
      </c>
      <c r="I234" s="158"/>
      <c r="L234" s="154"/>
      <c r="M234" s="159"/>
      <c r="T234" s="160"/>
      <c r="AT234" s="155" t="s">
        <v>140</v>
      </c>
      <c r="AU234" s="155" t="s">
        <v>86</v>
      </c>
      <c r="AV234" s="13" t="s">
        <v>86</v>
      </c>
      <c r="AW234" s="13" t="s">
        <v>32</v>
      </c>
      <c r="AX234" s="13" t="s">
        <v>76</v>
      </c>
      <c r="AY234" s="155" t="s">
        <v>129</v>
      </c>
    </row>
    <row r="235" spans="2:65" s="14" customFormat="1" x14ac:dyDescent="0.2">
      <c r="B235" s="161"/>
      <c r="D235" s="148" t="s">
        <v>140</v>
      </c>
      <c r="E235" s="162" t="s">
        <v>1</v>
      </c>
      <c r="F235" s="163" t="s">
        <v>145</v>
      </c>
      <c r="H235" s="164">
        <v>2</v>
      </c>
      <c r="I235" s="165"/>
      <c r="L235" s="161"/>
      <c r="M235" s="166"/>
      <c r="T235" s="167"/>
      <c r="AT235" s="162" t="s">
        <v>140</v>
      </c>
      <c r="AU235" s="162" t="s">
        <v>86</v>
      </c>
      <c r="AV235" s="14" t="s">
        <v>137</v>
      </c>
      <c r="AW235" s="14" t="s">
        <v>32</v>
      </c>
      <c r="AX235" s="14" t="s">
        <v>84</v>
      </c>
      <c r="AY235" s="162" t="s">
        <v>129</v>
      </c>
    </row>
    <row r="236" spans="2:65" s="1" customFormat="1" ht="24.2" customHeight="1" x14ac:dyDescent="0.2">
      <c r="B236" s="32"/>
      <c r="C236" s="175" t="s">
        <v>298</v>
      </c>
      <c r="D236" s="175" t="s">
        <v>210</v>
      </c>
      <c r="E236" s="176" t="s">
        <v>299</v>
      </c>
      <c r="F236" s="177" t="s">
        <v>300</v>
      </c>
      <c r="G236" s="178" t="s">
        <v>267</v>
      </c>
      <c r="H236" s="179">
        <v>11</v>
      </c>
      <c r="I236" s="180"/>
      <c r="J236" s="181">
        <f t="shared" ref="J236:J245" si="0">ROUND(I236*H236,2)</f>
        <v>0</v>
      </c>
      <c r="K236" s="182"/>
      <c r="L236" s="183"/>
      <c r="M236" s="184" t="s">
        <v>1</v>
      </c>
      <c r="N236" s="185" t="s">
        <v>41</v>
      </c>
      <c r="P236" s="143">
        <f t="shared" ref="P236:P245" si="1">O236*H236</f>
        <v>0</v>
      </c>
      <c r="Q236" s="143">
        <v>0.37</v>
      </c>
      <c r="R236" s="143">
        <f t="shared" ref="R236:R245" si="2">Q236*H236</f>
        <v>4.07</v>
      </c>
      <c r="S236" s="143">
        <v>0</v>
      </c>
      <c r="T236" s="144">
        <f t="shared" ref="T236:T245" si="3">S236*H236</f>
        <v>0</v>
      </c>
      <c r="AR236" s="145" t="s">
        <v>301</v>
      </c>
      <c r="AT236" s="145" t="s">
        <v>210</v>
      </c>
      <c r="AU236" s="145" t="s">
        <v>86</v>
      </c>
      <c r="AY236" s="17" t="s">
        <v>129</v>
      </c>
      <c r="BE236" s="146">
        <f t="shared" ref="BE236:BE245" si="4">IF(N236="základní",J236,0)</f>
        <v>0</v>
      </c>
      <c r="BF236" s="146">
        <f t="shared" ref="BF236:BF245" si="5">IF(N236="snížená",J236,0)</f>
        <v>0</v>
      </c>
      <c r="BG236" s="146">
        <f t="shared" ref="BG236:BG245" si="6">IF(N236="zákl. přenesená",J236,0)</f>
        <v>0</v>
      </c>
      <c r="BH236" s="146">
        <f t="shared" ref="BH236:BH245" si="7">IF(N236="sníž. přenesená",J236,0)</f>
        <v>0</v>
      </c>
      <c r="BI236" s="146">
        <f t="shared" ref="BI236:BI245" si="8">IF(N236="nulová",J236,0)</f>
        <v>0</v>
      </c>
      <c r="BJ236" s="17" t="s">
        <v>84</v>
      </c>
      <c r="BK236" s="146">
        <f t="shared" ref="BK236:BK245" si="9">ROUND(I236*H236,2)</f>
        <v>0</v>
      </c>
      <c r="BL236" s="17" t="s">
        <v>301</v>
      </c>
      <c r="BM236" s="145" t="s">
        <v>302</v>
      </c>
    </row>
    <row r="237" spans="2:65" s="1" customFormat="1" ht="24.2" customHeight="1" x14ac:dyDescent="0.2">
      <c r="B237" s="32"/>
      <c r="C237" s="175" t="s">
        <v>303</v>
      </c>
      <c r="D237" s="175" t="s">
        <v>210</v>
      </c>
      <c r="E237" s="176" t="s">
        <v>304</v>
      </c>
      <c r="F237" s="177" t="s">
        <v>305</v>
      </c>
      <c r="G237" s="178" t="s">
        <v>267</v>
      </c>
      <c r="H237" s="179">
        <v>2</v>
      </c>
      <c r="I237" s="180"/>
      <c r="J237" s="181">
        <f t="shared" si="0"/>
        <v>0</v>
      </c>
      <c r="K237" s="182"/>
      <c r="L237" s="183"/>
      <c r="M237" s="184" t="s">
        <v>1</v>
      </c>
      <c r="N237" s="185" t="s">
        <v>41</v>
      </c>
      <c r="P237" s="143">
        <f t="shared" si="1"/>
        <v>0</v>
      </c>
      <c r="Q237" s="143">
        <v>4.7779999999999996</v>
      </c>
      <c r="R237" s="143">
        <f t="shared" si="2"/>
        <v>9.5559999999999992</v>
      </c>
      <c r="S237" s="143">
        <v>0</v>
      </c>
      <c r="T237" s="144">
        <f t="shared" si="3"/>
        <v>0</v>
      </c>
      <c r="AR237" s="145" t="s">
        <v>301</v>
      </c>
      <c r="AT237" s="145" t="s">
        <v>210</v>
      </c>
      <c r="AU237" s="145" t="s">
        <v>86</v>
      </c>
      <c r="AY237" s="17" t="s">
        <v>129</v>
      </c>
      <c r="BE237" s="146">
        <f t="shared" si="4"/>
        <v>0</v>
      </c>
      <c r="BF237" s="146">
        <f t="shared" si="5"/>
        <v>0</v>
      </c>
      <c r="BG237" s="146">
        <f t="shared" si="6"/>
        <v>0</v>
      </c>
      <c r="BH237" s="146">
        <f t="shared" si="7"/>
        <v>0</v>
      </c>
      <c r="BI237" s="146">
        <f t="shared" si="8"/>
        <v>0</v>
      </c>
      <c r="BJ237" s="17" t="s">
        <v>84</v>
      </c>
      <c r="BK237" s="146">
        <f t="shared" si="9"/>
        <v>0</v>
      </c>
      <c r="BL237" s="17" t="s">
        <v>301</v>
      </c>
      <c r="BM237" s="145" t="s">
        <v>306</v>
      </c>
    </row>
    <row r="238" spans="2:65" s="1" customFormat="1" ht="24.2" customHeight="1" x14ac:dyDescent="0.2">
      <c r="B238" s="32"/>
      <c r="C238" s="175" t="s">
        <v>307</v>
      </c>
      <c r="D238" s="175" t="s">
        <v>210</v>
      </c>
      <c r="E238" s="176" t="s">
        <v>308</v>
      </c>
      <c r="F238" s="177" t="s">
        <v>309</v>
      </c>
      <c r="G238" s="178" t="s">
        <v>267</v>
      </c>
      <c r="H238" s="179">
        <v>1</v>
      </c>
      <c r="I238" s="180"/>
      <c r="J238" s="181">
        <f t="shared" si="0"/>
        <v>0</v>
      </c>
      <c r="K238" s="182"/>
      <c r="L238" s="183"/>
      <c r="M238" s="184" t="s">
        <v>1</v>
      </c>
      <c r="N238" s="185" t="s">
        <v>41</v>
      </c>
      <c r="P238" s="143">
        <f t="shared" si="1"/>
        <v>0</v>
      </c>
      <c r="Q238" s="143">
        <v>2E-3</v>
      </c>
      <c r="R238" s="143">
        <f t="shared" si="2"/>
        <v>2E-3</v>
      </c>
      <c r="S238" s="143">
        <v>0</v>
      </c>
      <c r="T238" s="144">
        <f t="shared" si="3"/>
        <v>0</v>
      </c>
      <c r="AR238" s="145" t="s">
        <v>301</v>
      </c>
      <c r="AT238" s="145" t="s">
        <v>210</v>
      </c>
      <c r="AU238" s="145" t="s">
        <v>86</v>
      </c>
      <c r="AY238" s="17" t="s">
        <v>129</v>
      </c>
      <c r="BE238" s="146">
        <f t="shared" si="4"/>
        <v>0</v>
      </c>
      <c r="BF238" s="146">
        <f t="shared" si="5"/>
        <v>0</v>
      </c>
      <c r="BG238" s="146">
        <f t="shared" si="6"/>
        <v>0</v>
      </c>
      <c r="BH238" s="146">
        <f t="shared" si="7"/>
        <v>0</v>
      </c>
      <c r="BI238" s="146">
        <f t="shared" si="8"/>
        <v>0</v>
      </c>
      <c r="BJ238" s="17" t="s">
        <v>84</v>
      </c>
      <c r="BK238" s="146">
        <f t="shared" si="9"/>
        <v>0</v>
      </c>
      <c r="BL238" s="17" t="s">
        <v>301</v>
      </c>
      <c r="BM238" s="145" t="s">
        <v>310</v>
      </c>
    </row>
    <row r="239" spans="2:65" s="1" customFormat="1" ht="24.2" customHeight="1" x14ac:dyDescent="0.2">
      <c r="B239" s="32"/>
      <c r="C239" s="133" t="s">
        <v>311</v>
      </c>
      <c r="D239" s="133" t="s">
        <v>133</v>
      </c>
      <c r="E239" s="134" t="s">
        <v>312</v>
      </c>
      <c r="F239" s="135" t="s">
        <v>313</v>
      </c>
      <c r="G239" s="136" t="s">
        <v>267</v>
      </c>
      <c r="H239" s="137">
        <v>4</v>
      </c>
      <c r="I239" s="138"/>
      <c r="J239" s="139">
        <f t="shared" si="0"/>
        <v>0</v>
      </c>
      <c r="K239" s="140"/>
      <c r="L239" s="32"/>
      <c r="M239" s="141" t="s">
        <v>1</v>
      </c>
      <c r="N239" s="142" t="s">
        <v>41</v>
      </c>
      <c r="P239" s="143">
        <f t="shared" si="1"/>
        <v>0</v>
      </c>
      <c r="Q239" s="143">
        <v>0.14494000000000001</v>
      </c>
      <c r="R239" s="143">
        <f t="shared" si="2"/>
        <v>0.57976000000000005</v>
      </c>
      <c r="S239" s="143">
        <v>0</v>
      </c>
      <c r="T239" s="144">
        <f t="shared" si="3"/>
        <v>0</v>
      </c>
      <c r="AR239" s="145" t="s">
        <v>137</v>
      </c>
      <c r="AT239" s="145" t="s">
        <v>133</v>
      </c>
      <c r="AU239" s="145" t="s">
        <v>86</v>
      </c>
      <c r="AY239" s="17" t="s">
        <v>129</v>
      </c>
      <c r="BE239" s="146">
        <f t="shared" si="4"/>
        <v>0</v>
      </c>
      <c r="BF239" s="146">
        <f t="shared" si="5"/>
        <v>0</v>
      </c>
      <c r="BG239" s="146">
        <f t="shared" si="6"/>
        <v>0</v>
      </c>
      <c r="BH239" s="146">
        <f t="shared" si="7"/>
        <v>0</v>
      </c>
      <c r="BI239" s="146">
        <f t="shared" si="8"/>
        <v>0</v>
      </c>
      <c r="BJ239" s="17" t="s">
        <v>84</v>
      </c>
      <c r="BK239" s="146">
        <f t="shared" si="9"/>
        <v>0</v>
      </c>
      <c r="BL239" s="17" t="s">
        <v>137</v>
      </c>
      <c r="BM239" s="145" t="s">
        <v>314</v>
      </c>
    </row>
    <row r="240" spans="2:65" s="1" customFormat="1" ht="24.2" customHeight="1" x14ac:dyDescent="0.2">
      <c r="B240" s="32"/>
      <c r="C240" s="175" t="s">
        <v>315</v>
      </c>
      <c r="D240" s="175" t="s">
        <v>210</v>
      </c>
      <c r="E240" s="176" t="s">
        <v>316</v>
      </c>
      <c r="F240" s="177" t="s">
        <v>317</v>
      </c>
      <c r="G240" s="178" t="s">
        <v>267</v>
      </c>
      <c r="H240" s="179">
        <v>4</v>
      </c>
      <c r="I240" s="180"/>
      <c r="J240" s="181">
        <f t="shared" si="0"/>
        <v>0</v>
      </c>
      <c r="K240" s="182"/>
      <c r="L240" s="183"/>
      <c r="M240" s="184" t="s">
        <v>1</v>
      </c>
      <c r="N240" s="185" t="s">
        <v>41</v>
      </c>
      <c r="P240" s="143">
        <f t="shared" si="1"/>
        <v>0</v>
      </c>
      <c r="Q240" s="143">
        <v>7.1999999999999995E-2</v>
      </c>
      <c r="R240" s="143">
        <f t="shared" si="2"/>
        <v>0.28799999999999998</v>
      </c>
      <c r="S240" s="143">
        <v>0</v>
      </c>
      <c r="T240" s="144">
        <f t="shared" si="3"/>
        <v>0</v>
      </c>
      <c r="AR240" s="145" t="s">
        <v>301</v>
      </c>
      <c r="AT240" s="145" t="s">
        <v>210</v>
      </c>
      <c r="AU240" s="145" t="s">
        <v>86</v>
      </c>
      <c r="AY240" s="17" t="s">
        <v>129</v>
      </c>
      <c r="BE240" s="146">
        <f t="shared" si="4"/>
        <v>0</v>
      </c>
      <c r="BF240" s="146">
        <f t="shared" si="5"/>
        <v>0</v>
      </c>
      <c r="BG240" s="146">
        <f t="shared" si="6"/>
        <v>0</v>
      </c>
      <c r="BH240" s="146">
        <f t="shared" si="7"/>
        <v>0</v>
      </c>
      <c r="BI240" s="146">
        <f t="shared" si="8"/>
        <v>0</v>
      </c>
      <c r="BJ240" s="17" t="s">
        <v>84</v>
      </c>
      <c r="BK240" s="146">
        <f t="shared" si="9"/>
        <v>0</v>
      </c>
      <c r="BL240" s="17" t="s">
        <v>301</v>
      </c>
      <c r="BM240" s="145" t="s">
        <v>318</v>
      </c>
    </row>
    <row r="241" spans="2:65" s="1" customFormat="1" ht="21.75" customHeight="1" x14ac:dyDescent="0.2">
      <c r="B241" s="32"/>
      <c r="C241" s="175" t="s">
        <v>319</v>
      </c>
      <c r="D241" s="175" t="s">
        <v>210</v>
      </c>
      <c r="E241" s="176" t="s">
        <v>320</v>
      </c>
      <c r="F241" s="177" t="s">
        <v>321</v>
      </c>
      <c r="G241" s="178" t="s">
        <v>267</v>
      </c>
      <c r="H241" s="179">
        <v>4</v>
      </c>
      <c r="I241" s="180"/>
      <c r="J241" s="181">
        <f t="shared" si="0"/>
        <v>0</v>
      </c>
      <c r="K241" s="182"/>
      <c r="L241" s="183"/>
      <c r="M241" s="184" t="s">
        <v>1</v>
      </c>
      <c r="N241" s="185" t="s">
        <v>41</v>
      </c>
      <c r="P241" s="143">
        <f t="shared" si="1"/>
        <v>0</v>
      </c>
      <c r="Q241" s="143">
        <v>0.111</v>
      </c>
      <c r="R241" s="143">
        <f t="shared" si="2"/>
        <v>0.44400000000000001</v>
      </c>
      <c r="S241" s="143">
        <v>0</v>
      </c>
      <c r="T241" s="144">
        <f t="shared" si="3"/>
        <v>0</v>
      </c>
      <c r="AR241" s="145" t="s">
        <v>301</v>
      </c>
      <c r="AT241" s="145" t="s">
        <v>210</v>
      </c>
      <c r="AU241" s="145" t="s">
        <v>86</v>
      </c>
      <c r="AY241" s="17" t="s">
        <v>129</v>
      </c>
      <c r="BE241" s="146">
        <f t="shared" si="4"/>
        <v>0</v>
      </c>
      <c r="BF241" s="146">
        <f t="shared" si="5"/>
        <v>0</v>
      </c>
      <c r="BG241" s="146">
        <f t="shared" si="6"/>
        <v>0</v>
      </c>
      <c r="BH241" s="146">
        <f t="shared" si="7"/>
        <v>0</v>
      </c>
      <c r="BI241" s="146">
        <f t="shared" si="8"/>
        <v>0</v>
      </c>
      <c r="BJ241" s="17" t="s">
        <v>84</v>
      </c>
      <c r="BK241" s="146">
        <f t="shared" si="9"/>
        <v>0</v>
      </c>
      <c r="BL241" s="17" t="s">
        <v>301</v>
      </c>
      <c r="BM241" s="145" t="s">
        <v>322</v>
      </c>
    </row>
    <row r="242" spans="2:65" s="1" customFormat="1" ht="24.2" customHeight="1" x14ac:dyDescent="0.2">
      <c r="B242" s="32"/>
      <c r="C242" s="175" t="s">
        <v>323</v>
      </c>
      <c r="D242" s="175" t="s">
        <v>210</v>
      </c>
      <c r="E242" s="176" t="s">
        <v>324</v>
      </c>
      <c r="F242" s="177" t="s">
        <v>325</v>
      </c>
      <c r="G242" s="178" t="s">
        <v>267</v>
      </c>
      <c r="H242" s="179">
        <v>4</v>
      </c>
      <c r="I242" s="180"/>
      <c r="J242" s="181">
        <f t="shared" si="0"/>
        <v>0</v>
      </c>
      <c r="K242" s="182"/>
      <c r="L242" s="183"/>
      <c r="M242" s="184" t="s">
        <v>1</v>
      </c>
      <c r="N242" s="185" t="s">
        <v>41</v>
      </c>
      <c r="P242" s="143">
        <f t="shared" si="1"/>
        <v>0</v>
      </c>
      <c r="Q242" s="143">
        <v>2.7E-2</v>
      </c>
      <c r="R242" s="143">
        <f t="shared" si="2"/>
        <v>0.108</v>
      </c>
      <c r="S242" s="143">
        <v>0</v>
      </c>
      <c r="T242" s="144">
        <f t="shared" si="3"/>
        <v>0</v>
      </c>
      <c r="AR242" s="145" t="s">
        <v>301</v>
      </c>
      <c r="AT242" s="145" t="s">
        <v>210</v>
      </c>
      <c r="AU242" s="145" t="s">
        <v>86</v>
      </c>
      <c r="AY242" s="17" t="s">
        <v>129</v>
      </c>
      <c r="BE242" s="146">
        <f t="shared" si="4"/>
        <v>0</v>
      </c>
      <c r="BF242" s="146">
        <f t="shared" si="5"/>
        <v>0</v>
      </c>
      <c r="BG242" s="146">
        <f t="shared" si="6"/>
        <v>0</v>
      </c>
      <c r="BH242" s="146">
        <f t="shared" si="7"/>
        <v>0</v>
      </c>
      <c r="BI242" s="146">
        <f t="shared" si="8"/>
        <v>0</v>
      </c>
      <c r="BJ242" s="17" t="s">
        <v>84</v>
      </c>
      <c r="BK242" s="146">
        <f t="shared" si="9"/>
        <v>0</v>
      </c>
      <c r="BL242" s="17" t="s">
        <v>301</v>
      </c>
      <c r="BM242" s="145" t="s">
        <v>326</v>
      </c>
    </row>
    <row r="243" spans="2:65" s="1" customFormat="1" ht="24.2" customHeight="1" x14ac:dyDescent="0.2">
      <c r="B243" s="32"/>
      <c r="C243" s="175" t="s">
        <v>327</v>
      </c>
      <c r="D243" s="175" t="s">
        <v>210</v>
      </c>
      <c r="E243" s="176" t="s">
        <v>328</v>
      </c>
      <c r="F243" s="177" t="s">
        <v>329</v>
      </c>
      <c r="G243" s="178" t="s">
        <v>267</v>
      </c>
      <c r="H243" s="179">
        <v>4</v>
      </c>
      <c r="I243" s="180"/>
      <c r="J243" s="181">
        <f t="shared" si="0"/>
        <v>0</v>
      </c>
      <c r="K243" s="182"/>
      <c r="L243" s="183"/>
      <c r="M243" s="184" t="s">
        <v>1</v>
      </c>
      <c r="N243" s="185" t="s">
        <v>41</v>
      </c>
      <c r="P243" s="143">
        <f t="shared" si="1"/>
        <v>0</v>
      </c>
      <c r="Q243" s="143">
        <v>0.08</v>
      </c>
      <c r="R243" s="143">
        <f t="shared" si="2"/>
        <v>0.32</v>
      </c>
      <c r="S243" s="143">
        <v>0</v>
      </c>
      <c r="T243" s="144">
        <f t="shared" si="3"/>
        <v>0</v>
      </c>
      <c r="AR243" s="145" t="s">
        <v>301</v>
      </c>
      <c r="AT243" s="145" t="s">
        <v>210</v>
      </c>
      <c r="AU243" s="145" t="s">
        <v>86</v>
      </c>
      <c r="AY243" s="17" t="s">
        <v>129</v>
      </c>
      <c r="BE243" s="146">
        <f t="shared" si="4"/>
        <v>0</v>
      </c>
      <c r="BF243" s="146">
        <f t="shared" si="5"/>
        <v>0</v>
      </c>
      <c r="BG243" s="146">
        <f t="shared" si="6"/>
        <v>0</v>
      </c>
      <c r="BH243" s="146">
        <f t="shared" si="7"/>
        <v>0</v>
      </c>
      <c r="BI243" s="146">
        <f t="shared" si="8"/>
        <v>0</v>
      </c>
      <c r="BJ243" s="17" t="s">
        <v>84</v>
      </c>
      <c r="BK243" s="146">
        <f t="shared" si="9"/>
        <v>0</v>
      </c>
      <c r="BL243" s="17" t="s">
        <v>301</v>
      </c>
      <c r="BM243" s="145" t="s">
        <v>330</v>
      </c>
    </row>
    <row r="244" spans="2:65" s="1" customFormat="1" ht="21.75" customHeight="1" x14ac:dyDescent="0.2">
      <c r="B244" s="32"/>
      <c r="C244" s="175" t="s">
        <v>331</v>
      </c>
      <c r="D244" s="175" t="s">
        <v>210</v>
      </c>
      <c r="E244" s="176" t="s">
        <v>332</v>
      </c>
      <c r="F244" s="177" t="s">
        <v>333</v>
      </c>
      <c r="G244" s="178" t="s">
        <v>267</v>
      </c>
      <c r="H244" s="179">
        <v>4</v>
      </c>
      <c r="I244" s="180"/>
      <c r="J244" s="181">
        <f t="shared" si="0"/>
        <v>0</v>
      </c>
      <c r="K244" s="182"/>
      <c r="L244" s="183"/>
      <c r="M244" s="184" t="s">
        <v>1</v>
      </c>
      <c r="N244" s="185" t="s">
        <v>41</v>
      </c>
      <c r="P244" s="143">
        <f t="shared" si="1"/>
        <v>0</v>
      </c>
      <c r="Q244" s="143">
        <v>6.0000000000000001E-3</v>
      </c>
      <c r="R244" s="143">
        <f t="shared" si="2"/>
        <v>2.4E-2</v>
      </c>
      <c r="S244" s="143">
        <v>0</v>
      </c>
      <c r="T244" s="144">
        <f t="shared" si="3"/>
        <v>0</v>
      </c>
      <c r="AR244" s="145" t="s">
        <v>301</v>
      </c>
      <c r="AT244" s="145" t="s">
        <v>210</v>
      </c>
      <c r="AU244" s="145" t="s">
        <v>86</v>
      </c>
      <c r="AY244" s="17" t="s">
        <v>129</v>
      </c>
      <c r="BE244" s="146">
        <f t="shared" si="4"/>
        <v>0</v>
      </c>
      <c r="BF244" s="146">
        <f t="shared" si="5"/>
        <v>0</v>
      </c>
      <c r="BG244" s="146">
        <f t="shared" si="6"/>
        <v>0</v>
      </c>
      <c r="BH244" s="146">
        <f t="shared" si="7"/>
        <v>0</v>
      </c>
      <c r="BI244" s="146">
        <f t="shared" si="8"/>
        <v>0</v>
      </c>
      <c r="BJ244" s="17" t="s">
        <v>84</v>
      </c>
      <c r="BK244" s="146">
        <f t="shared" si="9"/>
        <v>0</v>
      </c>
      <c r="BL244" s="17" t="s">
        <v>301</v>
      </c>
      <c r="BM244" s="145" t="s">
        <v>334</v>
      </c>
    </row>
    <row r="245" spans="2:65" s="1" customFormat="1" ht="24.2" customHeight="1" x14ac:dyDescent="0.2">
      <c r="B245" s="32"/>
      <c r="C245" s="133" t="s">
        <v>335</v>
      </c>
      <c r="D245" s="133" t="s">
        <v>133</v>
      </c>
      <c r="E245" s="134" t="s">
        <v>336</v>
      </c>
      <c r="F245" s="135" t="s">
        <v>337</v>
      </c>
      <c r="G245" s="136" t="s">
        <v>267</v>
      </c>
      <c r="H245" s="137">
        <v>1</v>
      </c>
      <c r="I245" s="138"/>
      <c r="J245" s="139">
        <f t="shared" si="0"/>
        <v>0</v>
      </c>
      <c r="K245" s="140"/>
      <c r="L245" s="32"/>
      <c r="M245" s="141" t="s">
        <v>1</v>
      </c>
      <c r="N245" s="142" t="s">
        <v>41</v>
      </c>
      <c r="P245" s="143">
        <f t="shared" si="1"/>
        <v>0</v>
      </c>
      <c r="Q245" s="143">
        <v>0.21734000000000001</v>
      </c>
      <c r="R245" s="143">
        <f t="shared" si="2"/>
        <v>0.21734000000000001</v>
      </c>
      <c r="S245" s="143">
        <v>0</v>
      </c>
      <c r="T245" s="144">
        <f t="shared" si="3"/>
        <v>0</v>
      </c>
      <c r="AR245" s="145" t="s">
        <v>137</v>
      </c>
      <c r="AT245" s="145" t="s">
        <v>133</v>
      </c>
      <c r="AU245" s="145" t="s">
        <v>86</v>
      </c>
      <c r="AY245" s="17" t="s">
        <v>129</v>
      </c>
      <c r="BE245" s="146">
        <f t="shared" si="4"/>
        <v>0</v>
      </c>
      <c r="BF245" s="146">
        <f t="shared" si="5"/>
        <v>0</v>
      </c>
      <c r="BG245" s="146">
        <f t="shared" si="6"/>
        <v>0</v>
      </c>
      <c r="BH245" s="146">
        <f t="shared" si="7"/>
        <v>0</v>
      </c>
      <c r="BI245" s="146">
        <f t="shared" si="8"/>
        <v>0</v>
      </c>
      <c r="BJ245" s="17" t="s">
        <v>84</v>
      </c>
      <c r="BK245" s="146">
        <f t="shared" si="9"/>
        <v>0</v>
      </c>
      <c r="BL245" s="17" t="s">
        <v>137</v>
      </c>
      <c r="BM245" s="145" t="s">
        <v>338</v>
      </c>
    </row>
    <row r="246" spans="2:65" s="13" customFormat="1" x14ac:dyDescent="0.2">
      <c r="B246" s="154"/>
      <c r="D246" s="148" t="s">
        <v>140</v>
      </c>
      <c r="E246" s="155" t="s">
        <v>1</v>
      </c>
      <c r="F246" s="156" t="s">
        <v>339</v>
      </c>
      <c r="H246" s="157">
        <v>1</v>
      </c>
      <c r="I246" s="158"/>
      <c r="L246" s="154"/>
      <c r="M246" s="159"/>
      <c r="T246" s="160"/>
      <c r="AT246" s="155" t="s">
        <v>140</v>
      </c>
      <c r="AU246" s="155" t="s">
        <v>86</v>
      </c>
      <c r="AV246" s="13" t="s">
        <v>86</v>
      </c>
      <c r="AW246" s="13" t="s">
        <v>32</v>
      </c>
      <c r="AX246" s="13" t="s">
        <v>84</v>
      </c>
      <c r="AY246" s="155" t="s">
        <v>129</v>
      </c>
    </row>
    <row r="247" spans="2:65" s="1" customFormat="1" ht="24.2" customHeight="1" x14ac:dyDescent="0.2">
      <c r="B247" s="32"/>
      <c r="C247" s="175" t="s">
        <v>340</v>
      </c>
      <c r="D247" s="175" t="s">
        <v>210</v>
      </c>
      <c r="E247" s="176" t="s">
        <v>341</v>
      </c>
      <c r="F247" s="177" t="s">
        <v>342</v>
      </c>
      <c r="G247" s="178" t="s">
        <v>267</v>
      </c>
      <c r="H247" s="179">
        <v>1</v>
      </c>
      <c r="I247" s="180"/>
      <c r="J247" s="181">
        <f>ROUND(I247*H247,2)</f>
        <v>0</v>
      </c>
      <c r="K247" s="182"/>
      <c r="L247" s="183"/>
      <c r="M247" s="184" t="s">
        <v>1</v>
      </c>
      <c r="N247" s="185" t="s">
        <v>41</v>
      </c>
      <c r="P247" s="143">
        <f>O247*H247</f>
        <v>0</v>
      </c>
      <c r="Q247" s="143">
        <v>7.9000000000000001E-2</v>
      </c>
      <c r="R247" s="143">
        <f>Q247*H247</f>
        <v>7.9000000000000001E-2</v>
      </c>
      <c r="S247" s="143">
        <v>0</v>
      </c>
      <c r="T247" s="144">
        <f>S247*H247</f>
        <v>0</v>
      </c>
      <c r="AR247" s="145" t="s">
        <v>184</v>
      </c>
      <c r="AT247" s="145" t="s">
        <v>210</v>
      </c>
      <c r="AU247" s="145" t="s">
        <v>86</v>
      </c>
      <c r="AY247" s="17" t="s">
        <v>129</v>
      </c>
      <c r="BE247" s="146">
        <f>IF(N247="základní",J247,0)</f>
        <v>0</v>
      </c>
      <c r="BF247" s="146">
        <f>IF(N247="snížená",J247,0)</f>
        <v>0</v>
      </c>
      <c r="BG247" s="146">
        <f>IF(N247="zákl. přenesená",J247,0)</f>
        <v>0</v>
      </c>
      <c r="BH247" s="146">
        <f>IF(N247="sníž. přenesená",J247,0)</f>
        <v>0</v>
      </c>
      <c r="BI247" s="146">
        <f>IF(N247="nulová",J247,0)</f>
        <v>0</v>
      </c>
      <c r="BJ247" s="17" t="s">
        <v>84</v>
      </c>
      <c r="BK247" s="146">
        <f>ROUND(I247*H247,2)</f>
        <v>0</v>
      </c>
      <c r="BL247" s="17" t="s">
        <v>137</v>
      </c>
      <c r="BM247" s="145" t="s">
        <v>343</v>
      </c>
    </row>
    <row r="248" spans="2:65" s="1" customFormat="1" ht="24.2" customHeight="1" x14ac:dyDescent="0.2">
      <c r="B248" s="32"/>
      <c r="C248" s="133" t="s">
        <v>344</v>
      </c>
      <c r="D248" s="133" t="s">
        <v>133</v>
      </c>
      <c r="E248" s="134" t="s">
        <v>345</v>
      </c>
      <c r="F248" s="135" t="s">
        <v>346</v>
      </c>
      <c r="G248" s="136" t="s">
        <v>267</v>
      </c>
      <c r="H248" s="137">
        <v>4</v>
      </c>
      <c r="I248" s="138"/>
      <c r="J248" s="139">
        <f>ROUND(I248*H248,2)</f>
        <v>0</v>
      </c>
      <c r="K248" s="140"/>
      <c r="L248" s="32"/>
      <c r="M248" s="141" t="s">
        <v>1</v>
      </c>
      <c r="N248" s="142" t="s">
        <v>41</v>
      </c>
      <c r="P248" s="143">
        <f>O248*H248</f>
        <v>0</v>
      </c>
      <c r="Q248" s="143">
        <v>0.21734000000000001</v>
      </c>
      <c r="R248" s="143">
        <f>Q248*H248</f>
        <v>0.86936000000000002</v>
      </c>
      <c r="S248" s="143">
        <v>0</v>
      </c>
      <c r="T248" s="144">
        <f>S248*H248</f>
        <v>0</v>
      </c>
      <c r="AR248" s="145" t="s">
        <v>137</v>
      </c>
      <c r="AT248" s="145" t="s">
        <v>133</v>
      </c>
      <c r="AU248" s="145" t="s">
        <v>86</v>
      </c>
      <c r="AY248" s="17" t="s">
        <v>129</v>
      </c>
      <c r="BE248" s="146">
        <f>IF(N248="základní",J248,0)</f>
        <v>0</v>
      </c>
      <c r="BF248" s="146">
        <f>IF(N248="snížená",J248,0)</f>
        <v>0</v>
      </c>
      <c r="BG248" s="146">
        <f>IF(N248="zákl. přenesená",J248,0)</f>
        <v>0</v>
      </c>
      <c r="BH248" s="146">
        <f>IF(N248="sníž. přenesená",J248,0)</f>
        <v>0</v>
      </c>
      <c r="BI248" s="146">
        <f>IF(N248="nulová",J248,0)</f>
        <v>0</v>
      </c>
      <c r="BJ248" s="17" t="s">
        <v>84</v>
      </c>
      <c r="BK248" s="146">
        <f>ROUND(I248*H248,2)</f>
        <v>0</v>
      </c>
      <c r="BL248" s="17" t="s">
        <v>137</v>
      </c>
      <c r="BM248" s="145" t="s">
        <v>347</v>
      </c>
    </row>
    <row r="249" spans="2:65" s="1" customFormat="1" ht="21.75" customHeight="1" x14ac:dyDescent="0.2">
      <c r="B249" s="32"/>
      <c r="C249" s="175" t="s">
        <v>348</v>
      </c>
      <c r="D249" s="175" t="s">
        <v>210</v>
      </c>
      <c r="E249" s="176" t="s">
        <v>349</v>
      </c>
      <c r="F249" s="177" t="s">
        <v>350</v>
      </c>
      <c r="G249" s="178" t="s">
        <v>267</v>
      </c>
      <c r="H249" s="179">
        <v>4</v>
      </c>
      <c r="I249" s="180"/>
      <c r="J249" s="181">
        <f>ROUND(I249*H249,2)</f>
        <v>0</v>
      </c>
      <c r="K249" s="182"/>
      <c r="L249" s="183"/>
      <c r="M249" s="184" t="s">
        <v>1</v>
      </c>
      <c r="N249" s="185" t="s">
        <v>41</v>
      </c>
      <c r="P249" s="143">
        <f>O249*H249</f>
        <v>0</v>
      </c>
      <c r="Q249" s="143">
        <v>5.8000000000000003E-2</v>
      </c>
      <c r="R249" s="143">
        <f>Q249*H249</f>
        <v>0.23200000000000001</v>
      </c>
      <c r="S249" s="143">
        <v>0</v>
      </c>
      <c r="T249" s="144">
        <f>S249*H249</f>
        <v>0</v>
      </c>
      <c r="AR249" s="145" t="s">
        <v>301</v>
      </c>
      <c r="AT249" s="145" t="s">
        <v>210</v>
      </c>
      <c r="AU249" s="145" t="s">
        <v>86</v>
      </c>
      <c r="AY249" s="17" t="s">
        <v>129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7" t="s">
        <v>84</v>
      </c>
      <c r="BK249" s="146">
        <f>ROUND(I249*H249,2)</f>
        <v>0</v>
      </c>
      <c r="BL249" s="17" t="s">
        <v>301</v>
      </c>
      <c r="BM249" s="145" t="s">
        <v>351</v>
      </c>
    </row>
    <row r="250" spans="2:65" s="11" customFormat="1" ht="22.9" customHeight="1" x14ac:dyDescent="0.2">
      <c r="B250" s="121"/>
      <c r="D250" s="122" t="s">
        <v>75</v>
      </c>
      <c r="E250" s="131" t="s">
        <v>188</v>
      </c>
      <c r="F250" s="131" t="s">
        <v>352</v>
      </c>
      <c r="I250" s="124"/>
      <c r="J250" s="132">
        <f>BK250</f>
        <v>0</v>
      </c>
      <c r="L250" s="121"/>
      <c r="M250" s="126"/>
      <c r="P250" s="127">
        <f>P251+P258</f>
        <v>0</v>
      </c>
      <c r="R250" s="127">
        <f>R251+R258</f>
        <v>0</v>
      </c>
      <c r="T250" s="128">
        <f>T251+T258</f>
        <v>0</v>
      </c>
      <c r="AR250" s="122" t="s">
        <v>84</v>
      </c>
      <c r="AT250" s="129" t="s">
        <v>75</v>
      </c>
      <c r="AU250" s="129" t="s">
        <v>84</v>
      </c>
      <c r="AY250" s="122" t="s">
        <v>129</v>
      </c>
      <c r="BK250" s="130">
        <f>BK251+BK258</f>
        <v>0</v>
      </c>
    </row>
    <row r="251" spans="2:65" s="11" customFormat="1" ht="20.85" customHeight="1" x14ac:dyDescent="0.2">
      <c r="B251" s="121"/>
      <c r="D251" s="122" t="s">
        <v>75</v>
      </c>
      <c r="E251" s="131" t="s">
        <v>353</v>
      </c>
      <c r="F251" s="131" t="s">
        <v>354</v>
      </c>
      <c r="I251" s="124"/>
      <c r="J251" s="132">
        <f>BK251</f>
        <v>0</v>
      </c>
      <c r="L251" s="121"/>
      <c r="M251" s="126"/>
      <c r="P251" s="127">
        <f>SUM(P252:P257)</f>
        <v>0</v>
      </c>
      <c r="R251" s="127">
        <f>SUM(R252:R257)</f>
        <v>0</v>
      </c>
      <c r="T251" s="128">
        <f>SUM(T252:T257)</f>
        <v>0</v>
      </c>
      <c r="AR251" s="122" t="s">
        <v>84</v>
      </c>
      <c r="AT251" s="129" t="s">
        <v>75</v>
      </c>
      <c r="AU251" s="129" t="s">
        <v>86</v>
      </c>
      <c r="AY251" s="122" t="s">
        <v>129</v>
      </c>
      <c r="BK251" s="130">
        <f>SUM(BK252:BK257)</f>
        <v>0</v>
      </c>
    </row>
    <row r="252" spans="2:65" s="1" customFormat="1" ht="24.2" customHeight="1" x14ac:dyDescent="0.2">
      <c r="B252" s="32"/>
      <c r="C252" s="133" t="s">
        <v>355</v>
      </c>
      <c r="D252" s="133" t="s">
        <v>133</v>
      </c>
      <c r="E252" s="134" t="s">
        <v>356</v>
      </c>
      <c r="F252" s="135" t="s">
        <v>357</v>
      </c>
      <c r="G252" s="136" t="s">
        <v>152</v>
      </c>
      <c r="H252" s="137">
        <v>131.66</v>
      </c>
      <c r="I252" s="138"/>
      <c r="J252" s="139">
        <f>ROUND(I252*H252,2)</f>
        <v>0</v>
      </c>
      <c r="K252" s="140"/>
      <c r="L252" s="32"/>
      <c r="M252" s="141" t="s">
        <v>1</v>
      </c>
      <c r="N252" s="142" t="s">
        <v>41</v>
      </c>
      <c r="P252" s="143">
        <f>O252*H252</f>
        <v>0</v>
      </c>
      <c r="Q252" s="143">
        <v>0</v>
      </c>
      <c r="R252" s="143">
        <f>Q252*H252</f>
        <v>0</v>
      </c>
      <c r="S252" s="143">
        <v>0</v>
      </c>
      <c r="T252" s="144">
        <f>S252*H252</f>
        <v>0</v>
      </c>
      <c r="AR252" s="145" t="s">
        <v>137</v>
      </c>
      <c r="AT252" s="145" t="s">
        <v>133</v>
      </c>
      <c r="AU252" s="145" t="s">
        <v>138</v>
      </c>
      <c r="AY252" s="17" t="s">
        <v>129</v>
      </c>
      <c r="BE252" s="146">
        <f>IF(N252="základní",J252,0)</f>
        <v>0</v>
      </c>
      <c r="BF252" s="146">
        <f>IF(N252="snížená",J252,0)</f>
        <v>0</v>
      </c>
      <c r="BG252" s="146">
        <f>IF(N252="zákl. přenesená",J252,0)</f>
        <v>0</v>
      </c>
      <c r="BH252" s="146">
        <f>IF(N252="sníž. přenesená",J252,0)</f>
        <v>0</v>
      </c>
      <c r="BI252" s="146">
        <f>IF(N252="nulová",J252,0)</f>
        <v>0</v>
      </c>
      <c r="BJ252" s="17" t="s">
        <v>84</v>
      </c>
      <c r="BK252" s="146">
        <f>ROUND(I252*H252,2)</f>
        <v>0</v>
      </c>
      <c r="BL252" s="17" t="s">
        <v>137</v>
      </c>
      <c r="BM252" s="145" t="s">
        <v>358</v>
      </c>
    </row>
    <row r="253" spans="2:65" s="12" customFormat="1" x14ac:dyDescent="0.2">
      <c r="B253" s="147"/>
      <c r="D253" s="148" t="s">
        <v>140</v>
      </c>
      <c r="E253" s="149" t="s">
        <v>1</v>
      </c>
      <c r="F253" s="150" t="s">
        <v>141</v>
      </c>
      <c r="H253" s="149" t="s">
        <v>1</v>
      </c>
      <c r="I253" s="151"/>
      <c r="L253" s="147"/>
      <c r="M253" s="152"/>
      <c r="T253" s="153"/>
      <c r="AT253" s="149" t="s">
        <v>140</v>
      </c>
      <c r="AU253" s="149" t="s">
        <v>138</v>
      </c>
      <c r="AV253" s="12" t="s">
        <v>84</v>
      </c>
      <c r="AW253" s="12" t="s">
        <v>32</v>
      </c>
      <c r="AX253" s="12" t="s">
        <v>76</v>
      </c>
      <c r="AY253" s="149" t="s">
        <v>129</v>
      </c>
    </row>
    <row r="254" spans="2:65" s="13" customFormat="1" x14ac:dyDescent="0.2">
      <c r="B254" s="154"/>
      <c r="D254" s="148" t="s">
        <v>140</v>
      </c>
      <c r="E254" s="155" t="s">
        <v>1</v>
      </c>
      <c r="F254" s="156" t="s">
        <v>359</v>
      </c>
      <c r="H254" s="157">
        <v>83.54</v>
      </c>
      <c r="I254" s="158"/>
      <c r="L254" s="154"/>
      <c r="M254" s="159"/>
      <c r="T254" s="160"/>
      <c r="AT254" s="155" t="s">
        <v>140</v>
      </c>
      <c r="AU254" s="155" t="s">
        <v>138</v>
      </c>
      <c r="AV254" s="13" t="s">
        <v>86</v>
      </c>
      <c r="AW254" s="13" t="s">
        <v>32</v>
      </c>
      <c r="AX254" s="13" t="s">
        <v>76</v>
      </c>
      <c r="AY254" s="155" t="s">
        <v>129</v>
      </c>
    </row>
    <row r="255" spans="2:65" s="13" customFormat="1" x14ac:dyDescent="0.2">
      <c r="B255" s="154"/>
      <c r="D255" s="148" t="s">
        <v>140</v>
      </c>
      <c r="E255" s="155" t="s">
        <v>1</v>
      </c>
      <c r="F255" s="156" t="s">
        <v>360</v>
      </c>
      <c r="H255" s="157">
        <v>42.12</v>
      </c>
      <c r="I255" s="158"/>
      <c r="L255" s="154"/>
      <c r="M255" s="159"/>
      <c r="T255" s="160"/>
      <c r="AT255" s="155" t="s">
        <v>140</v>
      </c>
      <c r="AU255" s="155" t="s">
        <v>138</v>
      </c>
      <c r="AV255" s="13" t="s">
        <v>86</v>
      </c>
      <c r="AW255" s="13" t="s">
        <v>32</v>
      </c>
      <c r="AX255" s="13" t="s">
        <v>76</v>
      </c>
      <c r="AY255" s="155" t="s">
        <v>129</v>
      </c>
    </row>
    <row r="256" spans="2:65" s="13" customFormat="1" x14ac:dyDescent="0.2">
      <c r="B256" s="154"/>
      <c r="D256" s="148" t="s">
        <v>140</v>
      </c>
      <c r="E256" s="155" t="s">
        <v>1</v>
      </c>
      <c r="F256" s="156" t="s">
        <v>361</v>
      </c>
      <c r="H256" s="157">
        <v>6</v>
      </c>
      <c r="I256" s="158"/>
      <c r="L256" s="154"/>
      <c r="M256" s="159"/>
      <c r="T256" s="160"/>
      <c r="AT256" s="155" t="s">
        <v>140</v>
      </c>
      <c r="AU256" s="155" t="s">
        <v>138</v>
      </c>
      <c r="AV256" s="13" t="s">
        <v>86</v>
      </c>
      <c r="AW256" s="13" t="s">
        <v>32</v>
      </c>
      <c r="AX256" s="13" t="s">
        <v>76</v>
      </c>
      <c r="AY256" s="155" t="s">
        <v>129</v>
      </c>
    </row>
    <row r="257" spans="2:65" s="14" customFormat="1" x14ac:dyDescent="0.2">
      <c r="B257" s="161"/>
      <c r="D257" s="148" t="s">
        <v>140</v>
      </c>
      <c r="E257" s="162" t="s">
        <v>1</v>
      </c>
      <c r="F257" s="163" t="s">
        <v>145</v>
      </c>
      <c r="H257" s="164">
        <v>131.66</v>
      </c>
      <c r="I257" s="165"/>
      <c r="L257" s="161"/>
      <c r="M257" s="166"/>
      <c r="T257" s="167"/>
      <c r="AT257" s="162" t="s">
        <v>140</v>
      </c>
      <c r="AU257" s="162" t="s">
        <v>138</v>
      </c>
      <c r="AV257" s="14" t="s">
        <v>137</v>
      </c>
      <c r="AW257" s="14" t="s">
        <v>32</v>
      </c>
      <c r="AX257" s="14" t="s">
        <v>84</v>
      </c>
      <c r="AY257" s="162" t="s">
        <v>129</v>
      </c>
    </row>
    <row r="258" spans="2:65" s="11" customFormat="1" ht="20.85" customHeight="1" x14ac:dyDescent="0.2">
      <c r="B258" s="121"/>
      <c r="D258" s="122" t="s">
        <v>75</v>
      </c>
      <c r="E258" s="131" t="s">
        <v>362</v>
      </c>
      <c r="F258" s="131" t="s">
        <v>363</v>
      </c>
      <c r="I258" s="124"/>
      <c r="J258" s="132">
        <f>BK258</f>
        <v>0</v>
      </c>
      <c r="L258" s="121"/>
      <c r="M258" s="126"/>
      <c r="P258" s="127">
        <f>P259</f>
        <v>0</v>
      </c>
      <c r="R258" s="127">
        <f>R259</f>
        <v>0</v>
      </c>
      <c r="T258" s="128">
        <f>T259</f>
        <v>0</v>
      </c>
      <c r="AR258" s="122" t="s">
        <v>84</v>
      </c>
      <c r="AT258" s="129" t="s">
        <v>75</v>
      </c>
      <c r="AU258" s="129" t="s">
        <v>86</v>
      </c>
      <c r="AY258" s="122" t="s">
        <v>129</v>
      </c>
      <c r="BK258" s="130">
        <f>BK259</f>
        <v>0</v>
      </c>
    </row>
    <row r="259" spans="2:65" s="1" customFormat="1" ht="24.2" customHeight="1" x14ac:dyDescent="0.2">
      <c r="B259" s="32"/>
      <c r="C259" s="133" t="s">
        <v>364</v>
      </c>
      <c r="D259" s="133" t="s">
        <v>133</v>
      </c>
      <c r="E259" s="134" t="s">
        <v>365</v>
      </c>
      <c r="F259" s="135" t="s">
        <v>366</v>
      </c>
      <c r="G259" s="136" t="s">
        <v>213</v>
      </c>
      <c r="H259" s="137">
        <v>91.87</v>
      </c>
      <c r="I259" s="138"/>
      <c r="J259" s="139">
        <f>ROUND(I259*H259,2)</f>
        <v>0</v>
      </c>
      <c r="K259" s="140"/>
      <c r="L259" s="32"/>
      <c r="M259" s="141" t="s">
        <v>1</v>
      </c>
      <c r="N259" s="142" t="s">
        <v>41</v>
      </c>
      <c r="P259" s="143">
        <f>O259*H259</f>
        <v>0</v>
      </c>
      <c r="Q259" s="143">
        <v>0</v>
      </c>
      <c r="R259" s="143">
        <f>Q259*H259</f>
        <v>0</v>
      </c>
      <c r="S259" s="143">
        <v>0</v>
      </c>
      <c r="T259" s="144">
        <f>S259*H259</f>
        <v>0</v>
      </c>
      <c r="AR259" s="145" t="s">
        <v>137</v>
      </c>
      <c r="AT259" s="145" t="s">
        <v>133</v>
      </c>
      <c r="AU259" s="145" t="s">
        <v>138</v>
      </c>
      <c r="AY259" s="17" t="s">
        <v>129</v>
      </c>
      <c r="BE259" s="146">
        <f>IF(N259="základní",J259,0)</f>
        <v>0</v>
      </c>
      <c r="BF259" s="146">
        <f>IF(N259="snížená",J259,0)</f>
        <v>0</v>
      </c>
      <c r="BG259" s="146">
        <f>IF(N259="zákl. přenesená",J259,0)</f>
        <v>0</v>
      </c>
      <c r="BH259" s="146">
        <f>IF(N259="sníž. přenesená",J259,0)</f>
        <v>0</v>
      </c>
      <c r="BI259" s="146">
        <f>IF(N259="nulová",J259,0)</f>
        <v>0</v>
      </c>
      <c r="BJ259" s="17" t="s">
        <v>84</v>
      </c>
      <c r="BK259" s="146">
        <f>ROUND(I259*H259,2)</f>
        <v>0</v>
      </c>
      <c r="BL259" s="17" t="s">
        <v>137</v>
      </c>
      <c r="BM259" s="145" t="s">
        <v>367</v>
      </c>
    </row>
    <row r="260" spans="2:65" s="11" customFormat="1" ht="22.9" customHeight="1" x14ac:dyDescent="0.2">
      <c r="B260" s="121"/>
      <c r="D260" s="122" t="s">
        <v>75</v>
      </c>
      <c r="E260" s="131" t="s">
        <v>368</v>
      </c>
      <c r="F260" s="131" t="s">
        <v>369</v>
      </c>
      <c r="I260" s="124"/>
      <c r="J260" s="132">
        <f>BK260</f>
        <v>0</v>
      </c>
      <c r="L260" s="121"/>
      <c r="M260" s="126"/>
      <c r="P260" s="127">
        <f>SUM(P261:P277)</f>
        <v>0</v>
      </c>
      <c r="R260" s="127">
        <f>SUM(R261:R277)</f>
        <v>0</v>
      </c>
      <c r="T260" s="128">
        <f>SUM(T261:T277)</f>
        <v>0</v>
      </c>
      <c r="AR260" s="122" t="s">
        <v>84</v>
      </c>
      <c r="AT260" s="129" t="s">
        <v>75</v>
      </c>
      <c r="AU260" s="129" t="s">
        <v>84</v>
      </c>
      <c r="AY260" s="122" t="s">
        <v>129</v>
      </c>
      <c r="BK260" s="130">
        <f>SUM(BK261:BK277)</f>
        <v>0</v>
      </c>
    </row>
    <row r="261" spans="2:65" s="1" customFormat="1" ht="21.75" customHeight="1" x14ac:dyDescent="0.2">
      <c r="B261" s="32"/>
      <c r="C261" s="133" t="s">
        <v>370</v>
      </c>
      <c r="D261" s="133" t="s">
        <v>133</v>
      </c>
      <c r="E261" s="134" t="s">
        <v>371</v>
      </c>
      <c r="F261" s="135" t="s">
        <v>372</v>
      </c>
      <c r="G261" s="136" t="s">
        <v>213</v>
      </c>
      <c r="H261" s="137">
        <v>34.658999999999999</v>
      </c>
      <c r="I261" s="138"/>
      <c r="J261" s="139">
        <f>ROUND(I261*H261,2)</f>
        <v>0</v>
      </c>
      <c r="K261" s="140"/>
      <c r="L261" s="32"/>
      <c r="M261" s="141" t="s">
        <v>1</v>
      </c>
      <c r="N261" s="142" t="s">
        <v>41</v>
      </c>
      <c r="P261" s="143">
        <f>O261*H261</f>
        <v>0</v>
      </c>
      <c r="Q261" s="143">
        <v>0</v>
      </c>
      <c r="R261" s="143">
        <f>Q261*H261</f>
        <v>0</v>
      </c>
      <c r="S261" s="143">
        <v>0</v>
      </c>
      <c r="T261" s="144">
        <f>S261*H261</f>
        <v>0</v>
      </c>
      <c r="AR261" s="145" t="s">
        <v>137</v>
      </c>
      <c r="AT261" s="145" t="s">
        <v>133</v>
      </c>
      <c r="AU261" s="145" t="s">
        <v>86</v>
      </c>
      <c r="AY261" s="17" t="s">
        <v>129</v>
      </c>
      <c r="BE261" s="146">
        <f>IF(N261="základní",J261,0)</f>
        <v>0</v>
      </c>
      <c r="BF261" s="146">
        <f>IF(N261="snížená",J261,0)</f>
        <v>0</v>
      </c>
      <c r="BG261" s="146">
        <f>IF(N261="zákl. přenesená",J261,0)</f>
        <v>0</v>
      </c>
      <c r="BH261" s="146">
        <f>IF(N261="sníž. přenesená",J261,0)</f>
        <v>0</v>
      </c>
      <c r="BI261" s="146">
        <f>IF(N261="nulová",J261,0)</f>
        <v>0</v>
      </c>
      <c r="BJ261" s="17" t="s">
        <v>84</v>
      </c>
      <c r="BK261" s="146">
        <f>ROUND(I261*H261,2)</f>
        <v>0</v>
      </c>
      <c r="BL261" s="17" t="s">
        <v>137</v>
      </c>
      <c r="BM261" s="145" t="s">
        <v>373</v>
      </c>
    </row>
    <row r="262" spans="2:65" s="12" customFormat="1" x14ac:dyDescent="0.2">
      <c r="B262" s="147"/>
      <c r="D262" s="148" t="s">
        <v>140</v>
      </c>
      <c r="E262" s="149" t="s">
        <v>1</v>
      </c>
      <c r="F262" s="150" t="s">
        <v>374</v>
      </c>
      <c r="H262" s="149" t="s">
        <v>1</v>
      </c>
      <c r="I262" s="151"/>
      <c r="L262" s="147"/>
      <c r="M262" s="152"/>
      <c r="T262" s="153"/>
      <c r="AT262" s="149" t="s">
        <v>140</v>
      </c>
      <c r="AU262" s="149" t="s">
        <v>86</v>
      </c>
      <c r="AV262" s="12" t="s">
        <v>84</v>
      </c>
      <c r="AW262" s="12" t="s">
        <v>32</v>
      </c>
      <c r="AX262" s="12" t="s">
        <v>76</v>
      </c>
      <c r="AY262" s="149" t="s">
        <v>129</v>
      </c>
    </row>
    <row r="263" spans="2:65" s="13" customFormat="1" x14ac:dyDescent="0.2">
      <c r="B263" s="154"/>
      <c r="D263" s="148" t="s">
        <v>140</v>
      </c>
      <c r="E263" s="155" t="s">
        <v>1</v>
      </c>
      <c r="F263" s="156" t="s">
        <v>375</v>
      </c>
      <c r="H263" s="157">
        <v>11.553000000000001</v>
      </c>
      <c r="I263" s="158"/>
      <c r="L263" s="154"/>
      <c r="M263" s="159"/>
      <c r="T263" s="160"/>
      <c r="AT263" s="155" t="s">
        <v>140</v>
      </c>
      <c r="AU263" s="155" t="s">
        <v>86</v>
      </c>
      <c r="AV263" s="13" t="s">
        <v>86</v>
      </c>
      <c r="AW263" s="13" t="s">
        <v>32</v>
      </c>
      <c r="AX263" s="13" t="s">
        <v>76</v>
      </c>
      <c r="AY263" s="155" t="s">
        <v>129</v>
      </c>
    </row>
    <row r="264" spans="2:65" s="13" customFormat="1" x14ac:dyDescent="0.2">
      <c r="B264" s="154"/>
      <c r="D264" s="148" t="s">
        <v>140</v>
      </c>
      <c r="E264" s="155" t="s">
        <v>1</v>
      </c>
      <c r="F264" s="156" t="s">
        <v>376</v>
      </c>
      <c r="H264" s="157">
        <v>23.106000000000002</v>
      </c>
      <c r="I264" s="158"/>
      <c r="L264" s="154"/>
      <c r="M264" s="159"/>
      <c r="T264" s="160"/>
      <c r="AT264" s="155" t="s">
        <v>140</v>
      </c>
      <c r="AU264" s="155" t="s">
        <v>86</v>
      </c>
      <c r="AV264" s="13" t="s">
        <v>86</v>
      </c>
      <c r="AW264" s="13" t="s">
        <v>32</v>
      </c>
      <c r="AX264" s="13" t="s">
        <v>76</v>
      </c>
      <c r="AY264" s="155" t="s">
        <v>129</v>
      </c>
    </row>
    <row r="265" spans="2:65" s="14" customFormat="1" x14ac:dyDescent="0.2">
      <c r="B265" s="161"/>
      <c r="D265" s="148" t="s">
        <v>140</v>
      </c>
      <c r="E265" s="162" t="s">
        <v>1</v>
      </c>
      <c r="F265" s="163" t="s">
        <v>145</v>
      </c>
      <c r="H265" s="164">
        <v>34.658999999999999</v>
      </c>
      <c r="I265" s="165"/>
      <c r="L265" s="161"/>
      <c r="M265" s="166"/>
      <c r="T265" s="167"/>
      <c r="AT265" s="162" t="s">
        <v>140</v>
      </c>
      <c r="AU265" s="162" t="s">
        <v>86</v>
      </c>
      <c r="AV265" s="14" t="s">
        <v>137</v>
      </c>
      <c r="AW265" s="14" t="s">
        <v>32</v>
      </c>
      <c r="AX265" s="14" t="s">
        <v>84</v>
      </c>
      <c r="AY265" s="162" t="s">
        <v>129</v>
      </c>
    </row>
    <row r="266" spans="2:65" s="1" customFormat="1" ht="24.2" customHeight="1" x14ac:dyDescent="0.2">
      <c r="B266" s="32"/>
      <c r="C266" s="133" t="s">
        <v>377</v>
      </c>
      <c r="D266" s="133" t="s">
        <v>133</v>
      </c>
      <c r="E266" s="134" t="s">
        <v>378</v>
      </c>
      <c r="F266" s="135" t="s">
        <v>379</v>
      </c>
      <c r="G266" s="136" t="s">
        <v>213</v>
      </c>
      <c r="H266" s="137">
        <v>311.93099999999998</v>
      </c>
      <c r="I266" s="138"/>
      <c r="J266" s="139">
        <f>ROUND(I266*H266,2)</f>
        <v>0</v>
      </c>
      <c r="K266" s="140"/>
      <c r="L266" s="32"/>
      <c r="M266" s="141" t="s">
        <v>1</v>
      </c>
      <c r="N266" s="142" t="s">
        <v>41</v>
      </c>
      <c r="P266" s="143">
        <f>O266*H266</f>
        <v>0</v>
      </c>
      <c r="Q266" s="143">
        <v>0</v>
      </c>
      <c r="R266" s="143">
        <f>Q266*H266</f>
        <v>0</v>
      </c>
      <c r="S266" s="143">
        <v>0</v>
      </c>
      <c r="T266" s="144">
        <f>S266*H266</f>
        <v>0</v>
      </c>
      <c r="AR266" s="145" t="s">
        <v>137</v>
      </c>
      <c r="AT266" s="145" t="s">
        <v>133</v>
      </c>
      <c r="AU266" s="145" t="s">
        <v>86</v>
      </c>
      <c r="AY266" s="17" t="s">
        <v>129</v>
      </c>
      <c r="BE266" s="146">
        <f>IF(N266="základní",J266,0)</f>
        <v>0</v>
      </c>
      <c r="BF266" s="146">
        <f>IF(N266="snížená",J266,0)</f>
        <v>0</v>
      </c>
      <c r="BG266" s="146">
        <f>IF(N266="zákl. přenesená",J266,0)</f>
        <v>0</v>
      </c>
      <c r="BH266" s="146">
        <f>IF(N266="sníž. přenesená",J266,0)</f>
        <v>0</v>
      </c>
      <c r="BI266" s="146">
        <f>IF(N266="nulová",J266,0)</f>
        <v>0</v>
      </c>
      <c r="BJ266" s="17" t="s">
        <v>84</v>
      </c>
      <c r="BK266" s="146">
        <f>ROUND(I266*H266,2)</f>
        <v>0</v>
      </c>
      <c r="BL266" s="17" t="s">
        <v>137</v>
      </c>
      <c r="BM266" s="145" t="s">
        <v>380</v>
      </c>
    </row>
    <row r="267" spans="2:65" s="12" customFormat="1" x14ac:dyDescent="0.2">
      <c r="B267" s="147"/>
      <c r="D267" s="148" t="s">
        <v>140</v>
      </c>
      <c r="E267" s="149" t="s">
        <v>1</v>
      </c>
      <c r="F267" s="150" t="s">
        <v>374</v>
      </c>
      <c r="H267" s="149" t="s">
        <v>1</v>
      </c>
      <c r="I267" s="151"/>
      <c r="L267" s="147"/>
      <c r="M267" s="152"/>
      <c r="T267" s="153"/>
      <c r="AT267" s="149" t="s">
        <v>140</v>
      </c>
      <c r="AU267" s="149" t="s">
        <v>86</v>
      </c>
      <c r="AV267" s="12" t="s">
        <v>84</v>
      </c>
      <c r="AW267" s="12" t="s">
        <v>32</v>
      </c>
      <c r="AX267" s="12" t="s">
        <v>76</v>
      </c>
      <c r="AY267" s="149" t="s">
        <v>129</v>
      </c>
    </row>
    <row r="268" spans="2:65" s="13" customFormat="1" x14ac:dyDescent="0.2">
      <c r="B268" s="154"/>
      <c r="D268" s="148" t="s">
        <v>140</v>
      </c>
      <c r="E268" s="155" t="s">
        <v>1</v>
      </c>
      <c r="F268" s="156" t="s">
        <v>381</v>
      </c>
      <c r="H268" s="157">
        <v>311.93099999999998</v>
      </c>
      <c r="I268" s="158"/>
      <c r="L268" s="154"/>
      <c r="M268" s="159"/>
      <c r="T268" s="160"/>
      <c r="AT268" s="155" t="s">
        <v>140</v>
      </c>
      <c r="AU268" s="155" t="s">
        <v>86</v>
      </c>
      <c r="AV268" s="13" t="s">
        <v>86</v>
      </c>
      <c r="AW268" s="13" t="s">
        <v>32</v>
      </c>
      <c r="AX268" s="13" t="s">
        <v>84</v>
      </c>
      <c r="AY268" s="155" t="s">
        <v>129</v>
      </c>
    </row>
    <row r="269" spans="2:65" s="1" customFormat="1" ht="21.75" customHeight="1" x14ac:dyDescent="0.2">
      <c r="B269" s="32"/>
      <c r="C269" s="133" t="s">
        <v>382</v>
      </c>
      <c r="D269" s="133" t="s">
        <v>133</v>
      </c>
      <c r="E269" s="134" t="s">
        <v>383</v>
      </c>
      <c r="F269" s="135" t="s">
        <v>384</v>
      </c>
      <c r="G269" s="136" t="s">
        <v>213</v>
      </c>
      <c r="H269" s="137">
        <v>29.239000000000001</v>
      </c>
      <c r="I269" s="138"/>
      <c r="J269" s="139">
        <f>ROUND(I269*H269,2)</f>
        <v>0</v>
      </c>
      <c r="K269" s="140"/>
      <c r="L269" s="32"/>
      <c r="M269" s="141" t="s">
        <v>1</v>
      </c>
      <c r="N269" s="142" t="s">
        <v>41</v>
      </c>
      <c r="P269" s="143">
        <f>O269*H269</f>
        <v>0</v>
      </c>
      <c r="Q269" s="143">
        <v>0</v>
      </c>
      <c r="R269" s="143">
        <f>Q269*H269</f>
        <v>0</v>
      </c>
      <c r="S269" s="143">
        <v>0</v>
      </c>
      <c r="T269" s="144">
        <f>S269*H269</f>
        <v>0</v>
      </c>
      <c r="AR269" s="145" t="s">
        <v>137</v>
      </c>
      <c r="AT269" s="145" t="s">
        <v>133</v>
      </c>
      <c r="AU269" s="145" t="s">
        <v>86</v>
      </c>
      <c r="AY269" s="17" t="s">
        <v>129</v>
      </c>
      <c r="BE269" s="146">
        <f>IF(N269="základní",J269,0)</f>
        <v>0</v>
      </c>
      <c r="BF269" s="146">
        <f>IF(N269="snížená",J269,0)</f>
        <v>0</v>
      </c>
      <c r="BG269" s="146">
        <f>IF(N269="zákl. přenesená",J269,0)</f>
        <v>0</v>
      </c>
      <c r="BH269" s="146">
        <f>IF(N269="sníž. přenesená",J269,0)</f>
        <v>0</v>
      </c>
      <c r="BI269" s="146">
        <f>IF(N269="nulová",J269,0)</f>
        <v>0</v>
      </c>
      <c r="BJ269" s="17" t="s">
        <v>84</v>
      </c>
      <c r="BK269" s="146">
        <f>ROUND(I269*H269,2)</f>
        <v>0</v>
      </c>
      <c r="BL269" s="17" t="s">
        <v>137</v>
      </c>
      <c r="BM269" s="145" t="s">
        <v>385</v>
      </c>
    </row>
    <row r="270" spans="2:65" s="12" customFormat="1" x14ac:dyDescent="0.2">
      <c r="B270" s="147"/>
      <c r="D270" s="148" t="s">
        <v>140</v>
      </c>
      <c r="E270" s="149" t="s">
        <v>1</v>
      </c>
      <c r="F270" s="150" t="s">
        <v>374</v>
      </c>
      <c r="H270" s="149" t="s">
        <v>1</v>
      </c>
      <c r="I270" s="151"/>
      <c r="L270" s="147"/>
      <c r="M270" s="152"/>
      <c r="T270" s="153"/>
      <c r="AT270" s="149" t="s">
        <v>140</v>
      </c>
      <c r="AU270" s="149" t="s">
        <v>86</v>
      </c>
      <c r="AV270" s="12" t="s">
        <v>84</v>
      </c>
      <c r="AW270" s="12" t="s">
        <v>32</v>
      </c>
      <c r="AX270" s="12" t="s">
        <v>76</v>
      </c>
      <c r="AY270" s="149" t="s">
        <v>129</v>
      </c>
    </row>
    <row r="271" spans="2:65" s="13" customFormat="1" x14ac:dyDescent="0.2">
      <c r="B271" s="154"/>
      <c r="D271" s="148" t="s">
        <v>140</v>
      </c>
      <c r="E271" s="155" t="s">
        <v>1</v>
      </c>
      <c r="F271" s="156" t="s">
        <v>386</v>
      </c>
      <c r="H271" s="157">
        <v>29.239000000000001</v>
      </c>
      <c r="I271" s="158"/>
      <c r="L271" s="154"/>
      <c r="M271" s="159"/>
      <c r="T271" s="160"/>
      <c r="AT271" s="155" t="s">
        <v>140</v>
      </c>
      <c r="AU271" s="155" t="s">
        <v>86</v>
      </c>
      <c r="AV271" s="13" t="s">
        <v>86</v>
      </c>
      <c r="AW271" s="13" t="s">
        <v>32</v>
      </c>
      <c r="AX271" s="13" t="s">
        <v>84</v>
      </c>
      <c r="AY271" s="155" t="s">
        <v>129</v>
      </c>
    </row>
    <row r="272" spans="2:65" s="1" customFormat="1" ht="24.2" customHeight="1" x14ac:dyDescent="0.2">
      <c r="B272" s="32"/>
      <c r="C272" s="133" t="s">
        <v>387</v>
      </c>
      <c r="D272" s="133" t="s">
        <v>133</v>
      </c>
      <c r="E272" s="134" t="s">
        <v>388</v>
      </c>
      <c r="F272" s="135" t="s">
        <v>389</v>
      </c>
      <c r="G272" s="136" t="s">
        <v>213</v>
      </c>
      <c r="H272" s="137">
        <v>263.15100000000001</v>
      </c>
      <c r="I272" s="138"/>
      <c r="J272" s="139">
        <f>ROUND(I272*H272,2)</f>
        <v>0</v>
      </c>
      <c r="K272" s="140"/>
      <c r="L272" s="32"/>
      <c r="M272" s="141" t="s">
        <v>1</v>
      </c>
      <c r="N272" s="142" t="s">
        <v>41</v>
      </c>
      <c r="P272" s="143">
        <f>O272*H272</f>
        <v>0</v>
      </c>
      <c r="Q272" s="143">
        <v>0</v>
      </c>
      <c r="R272" s="143">
        <f>Q272*H272</f>
        <v>0</v>
      </c>
      <c r="S272" s="143">
        <v>0</v>
      </c>
      <c r="T272" s="144">
        <f>S272*H272</f>
        <v>0</v>
      </c>
      <c r="AR272" s="145" t="s">
        <v>137</v>
      </c>
      <c r="AT272" s="145" t="s">
        <v>133</v>
      </c>
      <c r="AU272" s="145" t="s">
        <v>86</v>
      </c>
      <c r="AY272" s="17" t="s">
        <v>129</v>
      </c>
      <c r="BE272" s="146">
        <f>IF(N272="základní",J272,0)</f>
        <v>0</v>
      </c>
      <c r="BF272" s="146">
        <f>IF(N272="snížená",J272,0)</f>
        <v>0</v>
      </c>
      <c r="BG272" s="146">
        <f>IF(N272="zákl. přenesená",J272,0)</f>
        <v>0</v>
      </c>
      <c r="BH272" s="146">
        <f>IF(N272="sníž. přenesená",J272,0)</f>
        <v>0</v>
      </c>
      <c r="BI272" s="146">
        <f>IF(N272="nulová",J272,0)</f>
        <v>0</v>
      </c>
      <c r="BJ272" s="17" t="s">
        <v>84</v>
      </c>
      <c r="BK272" s="146">
        <f>ROUND(I272*H272,2)</f>
        <v>0</v>
      </c>
      <c r="BL272" s="17" t="s">
        <v>137</v>
      </c>
      <c r="BM272" s="145" t="s">
        <v>390</v>
      </c>
    </row>
    <row r="273" spans="2:65" s="12" customFormat="1" x14ac:dyDescent="0.2">
      <c r="B273" s="147"/>
      <c r="D273" s="148" t="s">
        <v>140</v>
      </c>
      <c r="E273" s="149" t="s">
        <v>1</v>
      </c>
      <c r="F273" s="150" t="s">
        <v>391</v>
      </c>
      <c r="H273" s="149" t="s">
        <v>1</v>
      </c>
      <c r="I273" s="151"/>
      <c r="L273" s="147"/>
      <c r="M273" s="152"/>
      <c r="T273" s="153"/>
      <c r="AT273" s="149" t="s">
        <v>140</v>
      </c>
      <c r="AU273" s="149" t="s">
        <v>86</v>
      </c>
      <c r="AV273" s="12" t="s">
        <v>84</v>
      </c>
      <c r="AW273" s="12" t="s">
        <v>32</v>
      </c>
      <c r="AX273" s="12" t="s">
        <v>76</v>
      </c>
      <c r="AY273" s="149" t="s">
        <v>129</v>
      </c>
    </row>
    <row r="274" spans="2:65" s="13" customFormat="1" x14ac:dyDescent="0.2">
      <c r="B274" s="154"/>
      <c r="D274" s="148" t="s">
        <v>140</v>
      </c>
      <c r="E274" s="155" t="s">
        <v>1</v>
      </c>
      <c r="F274" s="156" t="s">
        <v>392</v>
      </c>
      <c r="H274" s="157">
        <v>263.15100000000001</v>
      </c>
      <c r="I274" s="158"/>
      <c r="L274" s="154"/>
      <c r="M274" s="159"/>
      <c r="T274" s="160"/>
      <c r="AT274" s="155" t="s">
        <v>140</v>
      </c>
      <c r="AU274" s="155" t="s">
        <v>86</v>
      </c>
      <c r="AV274" s="13" t="s">
        <v>86</v>
      </c>
      <c r="AW274" s="13" t="s">
        <v>32</v>
      </c>
      <c r="AX274" s="13" t="s">
        <v>84</v>
      </c>
      <c r="AY274" s="155" t="s">
        <v>129</v>
      </c>
    </row>
    <row r="275" spans="2:65" s="1" customFormat="1" ht="33" customHeight="1" x14ac:dyDescent="0.2">
      <c r="B275" s="32"/>
      <c r="C275" s="133" t="s">
        <v>393</v>
      </c>
      <c r="D275" s="133" t="s">
        <v>133</v>
      </c>
      <c r="E275" s="134" t="s">
        <v>394</v>
      </c>
      <c r="F275" s="135" t="s">
        <v>395</v>
      </c>
      <c r="G275" s="136" t="s">
        <v>213</v>
      </c>
      <c r="H275" s="137">
        <v>29.239000000000001</v>
      </c>
      <c r="I275" s="138"/>
      <c r="J275" s="139">
        <f>ROUND(I275*H275,2)</f>
        <v>0</v>
      </c>
      <c r="K275" s="140"/>
      <c r="L275" s="32"/>
      <c r="M275" s="141" t="s">
        <v>1</v>
      </c>
      <c r="N275" s="142" t="s">
        <v>41</v>
      </c>
      <c r="P275" s="143">
        <f>O275*H275</f>
        <v>0</v>
      </c>
      <c r="Q275" s="143">
        <v>0</v>
      </c>
      <c r="R275" s="143">
        <f>Q275*H275</f>
        <v>0</v>
      </c>
      <c r="S275" s="143">
        <v>0</v>
      </c>
      <c r="T275" s="144">
        <f>S275*H275</f>
        <v>0</v>
      </c>
      <c r="AR275" s="145" t="s">
        <v>137</v>
      </c>
      <c r="AT275" s="145" t="s">
        <v>133</v>
      </c>
      <c r="AU275" s="145" t="s">
        <v>86</v>
      </c>
      <c r="AY275" s="17" t="s">
        <v>129</v>
      </c>
      <c r="BE275" s="146">
        <f>IF(N275="základní",J275,0)</f>
        <v>0</v>
      </c>
      <c r="BF275" s="146">
        <f>IF(N275="snížená",J275,0)</f>
        <v>0</v>
      </c>
      <c r="BG275" s="146">
        <f>IF(N275="zákl. přenesená",J275,0)</f>
        <v>0</v>
      </c>
      <c r="BH275" s="146">
        <f>IF(N275="sníž. přenesená",J275,0)</f>
        <v>0</v>
      </c>
      <c r="BI275" s="146">
        <f>IF(N275="nulová",J275,0)</f>
        <v>0</v>
      </c>
      <c r="BJ275" s="17" t="s">
        <v>84</v>
      </c>
      <c r="BK275" s="146">
        <f>ROUND(I275*H275,2)</f>
        <v>0</v>
      </c>
      <c r="BL275" s="17" t="s">
        <v>137</v>
      </c>
      <c r="BM275" s="145" t="s">
        <v>396</v>
      </c>
    </row>
    <row r="276" spans="2:65" s="1" customFormat="1" ht="33" customHeight="1" x14ac:dyDescent="0.2">
      <c r="B276" s="32"/>
      <c r="C276" s="133" t="s">
        <v>397</v>
      </c>
      <c r="D276" s="133" t="s">
        <v>133</v>
      </c>
      <c r="E276" s="134" t="s">
        <v>398</v>
      </c>
      <c r="F276" s="135" t="s">
        <v>399</v>
      </c>
      <c r="G276" s="136" t="s">
        <v>213</v>
      </c>
      <c r="H276" s="137">
        <v>11.553000000000001</v>
      </c>
      <c r="I276" s="138"/>
      <c r="J276" s="139">
        <f>ROUND(I276*H276,2)</f>
        <v>0</v>
      </c>
      <c r="K276" s="140"/>
      <c r="L276" s="32"/>
      <c r="M276" s="141" t="s">
        <v>1</v>
      </c>
      <c r="N276" s="142" t="s">
        <v>41</v>
      </c>
      <c r="P276" s="143">
        <f>O276*H276</f>
        <v>0</v>
      </c>
      <c r="Q276" s="143">
        <v>0</v>
      </c>
      <c r="R276" s="143">
        <f>Q276*H276</f>
        <v>0</v>
      </c>
      <c r="S276" s="143">
        <v>0</v>
      </c>
      <c r="T276" s="144">
        <f>S276*H276</f>
        <v>0</v>
      </c>
      <c r="AR276" s="145" t="s">
        <v>137</v>
      </c>
      <c r="AT276" s="145" t="s">
        <v>133</v>
      </c>
      <c r="AU276" s="145" t="s">
        <v>86</v>
      </c>
      <c r="AY276" s="17" t="s">
        <v>129</v>
      </c>
      <c r="BE276" s="146">
        <f>IF(N276="základní",J276,0)</f>
        <v>0</v>
      </c>
      <c r="BF276" s="146">
        <f>IF(N276="snížená",J276,0)</f>
        <v>0</v>
      </c>
      <c r="BG276" s="146">
        <f>IF(N276="zákl. přenesená",J276,0)</f>
        <v>0</v>
      </c>
      <c r="BH276" s="146">
        <f>IF(N276="sníž. přenesená",J276,0)</f>
        <v>0</v>
      </c>
      <c r="BI276" s="146">
        <f>IF(N276="nulová",J276,0)</f>
        <v>0</v>
      </c>
      <c r="BJ276" s="17" t="s">
        <v>84</v>
      </c>
      <c r="BK276" s="146">
        <f>ROUND(I276*H276,2)</f>
        <v>0</v>
      </c>
      <c r="BL276" s="17" t="s">
        <v>137</v>
      </c>
      <c r="BM276" s="145" t="s">
        <v>400</v>
      </c>
    </row>
    <row r="277" spans="2:65" s="1" customFormat="1" ht="24.2" customHeight="1" x14ac:dyDescent="0.2">
      <c r="B277" s="32"/>
      <c r="C277" s="133" t="s">
        <v>401</v>
      </c>
      <c r="D277" s="133" t="s">
        <v>133</v>
      </c>
      <c r="E277" s="134" t="s">
        <v>402</v>
      </c>
      <c r="F277" s="135" t="s">
        <v>403</v>
      </c>
      <c r="G277" s="136" t="s">
        <v>213</v>
      </c>
      <c r="H277" s="137">
        <v>23.106000000000002</v>
      </c>
      <c r="I277" s="138"/>
      <c r="J277" s="139">
        <f>ROUND(I277*H277,2)</f>
        <v>0</v>
      </c>
      <c r="K277" s="140"/>
      <c r="L277" s="32"/>
      <c r="M277" s="141" t="s">
        <v>1</v>
      </c>
      <c r="N277" s="142" t="s">
        <v>41</v>
      </c>
      <c r="P277" s="143">
        <f>O277*H277</f>
        <v>0</v>
      </c>
      <c r="Q277" s="143">
        <v>0</v>
      </c>
      <c r="R277" s="143">
        <f>Q277*H277</f>
        <v>0</v>
      </c>
      <c r="S277" s="143">
        <v>0</v>
      </c>
      <c r="T277" s="144">
        <f>S277*H277</f>
        <v>0</v>
      </c>
      <c r="AR277" s="145" t="s">
        <v>137</v>
      </c>
      <c r="AT277" s="145" t="s">
        <v>133</v>
      </c>
      <c r="AU277" s="145" t="s">
        <v>86</v>
      </c>
      <c r="AY277" s="17" t="s">
        <v>129</v>
      </c>
      <c r="BE277" s="146">
        <f>IF(N277="základní",J277,0)</f>
        <v>0</v>
      </c>
      <c r="BF277" s="146">
        <f>IF(N277="snížená",J277,0)</f>
        <v>0</v>
      </c>
      <c r="BG277" s="146">
        <f>IF(N277="zákl. přenesená",J277,0)</f>
        <v>0</v>
      </c>
      <c r="BH277" s="146">
        <f>IF(N277="sníž. přenesená",J277,0)</f>
        <v>0</v>
      </c>
      <c r="BI277" s="146">
        <f>IF(N277="nulová",J277,0)</f>
        <v>0</v>
      </c>
      <c r="BJ277" s="17" t="s">
        <v>84</v>
      </c>
      <c r="BK277" s="146">
        <f>ROUND(I277*H277,2)</f>
        <v>0</v>
      </c>
      <c r="BL277" s="17" t="s">
        <v>137</v>
      </c>
      <c r="BM277" s="145" t="s">
        <v>404</v>
      </c>
    </row>
    <row r="278" spans="2:65" s="11" customFormat="1" ht="25.9" customHeight="1" x14ac:dyDescent="0.2">
      <c r="B278" s="121"/>
      <c r="D278" s="122" t="s">
        <v>75</v>
      </c>
      <c r="E278" s="123" t="s">
        <v>210</v>
      </c>
      <c r="F278" s="123" t="s">
        <v>405</v>
      </c>
      <c r="I278" s="124"/>
      <c r="J278" s="125">
        <f>BK278</f>
        <v>0</v>
      </c>
      <c r="L278" s="121"/>
      <c r="M278" s="126"/>
      <c r="P278" s="127">
        <f>P279</f>
        <v>0</v>
      </c>
      <c r="R278" s="127">
        <f>R279</f>
        <v>0</v>
      </c>
      <c r="T278" s="128">
        <f>T279</f>
        <v>0</v>
      </c>
      <c r="AR278" s="122" t="s">
        <v>138</v>
      </c>
      <c r="AT278" s="129" t="s">
        <v>75</v>
      </c>
      <c r="AU278" s="129" t="s">
        <v>76</v>
      </c>
      <c r="AY278" s="122" t="s">
        <v>129</v>
      </c>
      <c r="BK278" s="130">
        <f>BK279</f>
        <v>0</v>
      </c>
    </row>
    <row r="279" spans="2:65" s="11" customFormat="1" ht="22.9" customHeight="1" x14ac:dyDescent="0.2">
      <c r="B279" s="121"/>
      <c r="D279" s="122" t="s">
        <v>75</v>
      </c>
      <c r="E279" s="131" t="s">
        <v>406</v>
      </c>
      <c r="F279" s="131" t="s">
        <v>407</v>
      </c>
      <c r="I279" s="124"/>
      <c r="J279" s="132">
        <f>BK279</f>
        <v>0</v>
      </c>
      <c r="L279" s="121"/>
      <c r="M279" s="126"/>
      <c r="P279" s="127">
        <f>SUM(P280:P281)</f>
        <v>0</v>
      </c>
      <c r="R279" s="127">
        <f>SUM(R280:R281)</f>
        <v>0</v>
      </c>
      <c r="T279" s="128">
        <f>SUM(T280:T281)</f>
        <v>0</v>
      </c>
      <c r="AR279" s="122" t="s">
        <v>138</v>
      </c>
      <c r="AT279" s="129" t="s">
        <v>75</v>
      </c>
      <c r="AU279" s="129" t="s">
        <v>84</v>
      </c>
      <c r="AY279" s="122" t="s">
        <v>129</v>
      </c>
      <c r="BK279" s="130">
        <f>SUM(BK280:BK281)</f>
        <v>0</v>
      </c>
    </row>
    <row r="280" spans="2:65" s="1" customFormat="1" ht="16.5" customHeight="1" x14ac:dyDescent="0.2">
      <c r="B280" s="32"/>
      <c r="C280" s="133" t="s">
        <v>408</v>
      </c>
      <c r="D280" s="133" t="s">
        <v>133</v>
      </c>
      <c r="E280" s="134" t="s">
        <v>409</v>
      </c>
      <c r="F280" s="135" t="s">
        <v>410</v>
      </c>
      <c r="G280" s="136" t="s">
        <v>152</v>
      </c>
      <c r="H280" s="137">
        <v>62.83</v>
      </c>
      <c r="I280" s="138"/>
      <c r="J280" s="139">
        <f>ROUND(I280*H280,2)</f>
        <v>0</v>
      </c>
      <c r="K280" s="140"/>
      <c r="L280" s="32"/>
      <c r="M280" s="141" t="s">
        <v>1</v>
      </c>
      <c r="N280" s="142" t="s">
        <v>41</v>
      </c>
      <c r="P280" s="143">
        <f>O280*H280</f>
        <v>0</v>
      </c>
      <c r="Q280" s="143">
        <v>0</v>
      </c>
      <c r="R280" s="143">
        <f>Q280*H280</f>
        <v>0</v>
      </c>
      <c r="S280" s="143">
        <v>0</v>
      </c>
      <c r="T280" s="144">
        <f>S280*H280</f>
        <v>0</v>
      </c>
      <c r="AR280" s="145" t="s">
        <v>411</v>
      </c>
      <c r="AT280" s="145" t="s">
        <v>133</v>
      </c>
      <c r="AU280" s="145" t="s">
        <v>86</v>
      </c>
      <c r="AY280" s="17" t="s">
        <v>129</v>
      </c>
      <c r="BE280" s="146">
        <f>IF(N280="základní",J280,0)</f>
        <v>0</v>
      </c>
      <c r="BF280" s="146">
        <f>IF(N280="snížená",J280,0)</f>
        <v>0</v>
      </c>
      <c r="BG280" s="146">
        <f>IF(N280="zákl. přenesená",J280,0)</f>
        <v>0</v>
      </c>
      <c r="BH280" s="146">
        <f>IF(N280="sníž. přenesená",J280,0)</f>
        <v>0</v>
      </c>
      <c r="BI280" s="146">
        <f>IF(N280="nulová",J280,0)</f>
        <v>0</v>
      </c>
      <c r="BJ280" s="17" t="s">
        <v>84</v>
      </c>
      <c r="BK280" s="146">
        <f>ROUND(I280*H280,2)</f>
        <v>0</v>
      </c>
      <c r="BL280" s="17" t="s">
        <v>411</v>
      </c>
      <c r="BM280" s="145" t="s">
        <v>412</v>
      </c>
    </row>
    <row r="281" spans="2:65" s="13" customFormat="1" x14ac:dyDescent="0.2">
      <c r="B281" s="154"/>
      <c r="D281" s="148" t="s">
        <v>140</v>
      </c>
      <c r="E281" s="155" t="s">
        <v>1</v>
      </c>
      <c r="F281" s="156" t="s">
        <v>413</v>
      </c>
      <c r="H281" s="157">
        <v>62.83</v>
      </c>
      <c r="I281" s="158"/>
      <c r="L281" s="154"/>
      <c r="M281" s="159"/>
      <c r="T281" s="160"/>
      <c r="AT281" s="155" t="s">
        <v>140</v>
      </c>
      <c r="AU281" s="155" t="s">
        <v>86</v>
      </c>
      <c r="AV281" s="13" t="s">
        <v>86</v>
      </c>
      <c r="AW281" s="13" t="s">
        <v>32</v>
      </c>
      <c r="AX281" s="13" t="s">
        <v>84</v>
      </c>
      <c r="AY281" s="155" t="s">
        <v>129</v>
      </c>
    </row>
    <row r="282" spans="2:65" s="11" customFormat="1" ht="25.9" customHeight="1" x14ac:dyDescent="0.2">
      <c r="B282" s="121"/>
      <c r="D282" s="122" t="s">
        <v>75</v>
      </c>
      <c r="E282" s="123" t="s">
        <v>414</v>
      </c>
      <c r="F282" s="123" t="s">
        <v>415</v>
      </c>
      <c r="I282" s="124"/>
      <c r="J282" s="125">
        <f>BK282</f>
        <v>0</v>
      </c>
      <c r="L282" s="121"/>
      <c r="M282" s="126"/>
      <c r="P282" s="127">
        <f>SUM(P283:P284)</f>
        <v>0</v>
      </c>
      <c r="R282" s="127">
        <f>SUM(R283:R284)</f>
        <v>0</v>
      </c>
      <c r="T282" s="128">
        <f>SUM(T283:T284)</f>
        <v>0</v>
      </c>
      <c r="AR282" s="122" t="s">
        <v>137</v>
      </c>
      <c r="AT282" s="129" t="s">
        <v>75</v>
      </c>
      <c r="AU282" s="129" t="s">
        <v>76</v>
      </c>
      <c r="AY282" s="122" t="s">
        <v>129</v>
      </c>
      <c r="BK282" s="130">
        <f>SUM(BK283:BK284)</f>
        <v>0</v>
      </c>
    </row>
    <row r="283" spans="2:65" s="1" customFormat="1" ht="24.2" customHeight="1" x14ac:dyDescent="0.2">
      <c r="B283" s="32"/>
      <c r="C283" s="133" t="s">
        <v>416</v>
      </c>
      <c r="D283" s="133" t="s">
        <v>133</v>
      </c>
      <c r="E283" s="134" t="s">
        <v>417</v>
      </c>
      <c r="F283" s="135" t="s">
        <v>418</v>
      </c>
      <c r="G283" s="136" t="s">
        <v>267</v>
      </c>
      <c r="H283" s="137">
        <v>1</v>
      </c>
      <c r="I283" s="138"/>
      <c r="J283" s="139">
        <f>ROUND(I283*H283,2)</f>
        <v>0</v>
      </c>
      <c r="K283" s="140"/>
      <c r="L283" s="32"/>
      <c r="M283" s="141" t="s">
        <v>1</v>
      </c>
      <c r="N283" s="142" t="s">
        <v>41</v>
      </c>
      <c r="P283" s="143">
        <f>O283*H283</f>
        <v>0</v>
      </c>
      <c r="Q283" s="143">
        <v>0</v>
      </c>
      <c r="R283" s="143">
        <f>Q283*H283</f>
        <v>0</v>
      </c>
      <c r="S283" s="143">
        <v>0</v>
      </c>
      <c r="T283" s="144">
        <f>S283*H283</f>
        <v>0</v>
      </c>
      <c r="AR283" s="145" t="s">
        <v>419</v>
      </c>
      <c r="AT283" s="145" t="s">
        <v>133</v>
      </c>
      <c r="AU283" s="145" t="s">
        <v>84</v>
      </c>
      <c r="AY283" s="17" t="s">
        <v>129</v>
      </c>
      <c r="BE283" s="146">
        <f>IF(N283="základní",J283,0)</f>
        <v>0</v>
      </c>
      <c r="BF283" s="146">
        <f>IF(N283="snížená",J283,0)</f>
        <v>0</v>
      </c>
      <c r="BG283" s="146">
        <f>IF(N283="zákl. přenesená",J283,0)</f>
        <v>0</v>
      </c>
      <c r="BH283" s="146">
        <f>IF(N283="sníž. přenesená",J283,0)</f>
        <v>0</v>
      </c>
      <c r="BI283" s="146">
        <f>IF(N283="nulová",J283,0)</f>
        <v>0</v>
      </c>
      <c r="BJ283" s="17" t="s">
        <v>84</v>
      </c>
      <c r="BK283" s="146">
        <f>ROUND(I283*H283,2)</f>
        <v>0</v>
      </c>
      <c r="BL283" s="17" t="s">
        <v>419</v>
      </c>
      <c r="BM283" s="145" t="s">
        <v>420</v>
      </c>
    </row>
    <row r="284" spans="2:65" s="1" customFormat="1" ht="16.5" customHeight="1" x14ac:dyDescent="0.2">
      <c r="B284" s="32"/>
      <c r="C284" s="133" t="s">
        <v>421</v>
      </c>
      <c r="D284" s="133" t="s">
        <v>133</v>
      </c>
      <c r="E284" s="134" t="s">
        <v>422</v>
      </c>
      <c r="F284" s="135" t="s">
        <v>423</v>
      </c>
      <c r="G284" s="136" t="s">
        <v>267</v>
      </c>
      <c r="H284" s="137">
        <v>1</v>
      </c>
      <c r="I284" s="138"/>
      <c r="J284" s="139">
        <f>ROUND(I284*H284,2)</f>
        <v>0</v>
      </c>
      <c r="K284" s="140"/>
      <c r="L284" s="32"/>
      <c r="M284" s="186" t="s">
        <v>1</v>
      </c>
      <c r="N284" s="187" t="s">
        <v>41</v>
      </c>
      <c r="O284" s="188"/>
      <c r="P284" s="189">
        <f>O284*H284</f>
        <v>0</v>
      </c>
      <c r="Q284" s="189">
        <v>0</v>
      </c>
      <c r="R284" s="189">
        <f>Q284*H284</f>
        <v>0</v>
      </c>
      <c r="S284" s="189">
        <v>0</v>
      </c>
      <c r="T284" s="190">
        <f>S284*H284</f>
        <v>0</v>
      </c>
      <c r="AR284" s="145" t="s">
        <v>419</v>
      </c>
      <c r="AT284" s="145" t="s">
        <v>133</v>
      </c>
      <c r="AU284" s="145" t="s">
        <v>84</v>
      </c>
      <c r="AY284" s="17" t="s">
        <v>129</v>
      </c>
      <c r="BE284" s="146">
        <f>IF(N284="základní",J284,0)</f>
        <v>0</v>
      </c>
      <c r="BF284" s="146">
        <f>IF(N284="snížená",J284,0)</f>
        <v>0</v>
      </c>
      <c r="BG284" s="146">
        <f>IF(N284="zákl. přenesená",J284,0)</f>
        <v>0</v>
      </c>
      <c r="BH284" s="146">
        <f>IF(N284="sníž. přenesená",J284,0)</f>
        <v>0</v>
      </c>
      <c r="BI284" s="146">
        <f>IF(N284="nulová",J284,0)</f>
        <v>0</v>
      </c>
      <c r="BJ284" s="17" t="s">
        <v>84</v>
      </c>
      <c r="BK284" s="146">
        <f>ROUND(I284*H284,2)</f>
        <v>0</v>
      </c>
      <c r="BL284" s="17" t="s">
        <v>419</v>
      </c>
      <c r="BM284" s="145" t="s">
        <v>424</v>
      </c>
    </row>
    <row r="285" spans="2:65" s="1" customFormat="1" ht="6.95" customHeight="1" x14ac:dyDescent="0.2">
      <c r="B285" s="43"/>
      <c r="C285" s="44"/>
      <c r="D285" s="44"/>
      <c r="E285" s="44"/>
      <c r="F285" s="44"/>
      <c r="G285" s="44"/>
      <c r="H285" s="44"/>
      <c r="I285" s="44"/>
      <c r="J285" s="44"/>
      <c r="K285" s="44"/>
      <c r="L285" s="32"/>
    </row>
  </sheetData>
  <sheetProtection algorithmName="SHA-512" hashValue="t4+/IltHEzlSSsranebTzGb6aSnStDrunZbjZKR2+OvArFKSVs3H2yaPpxx/k6JDR2XHm6n7MSv24rCHA2s4HQ==" saltValue="ne4kSw+/bO69sA6TxdKfknNLOg3dhk/33k09biAsf/yf2/STeEGJBbims4pPmkwRp2v4qDGqYIDyZ3Qn3LBRRg==" spinCount="100000" sheet="1" objects="1" scenarios="1" formatColumns="0" formatRows="0" autoFilter="0"/>
  <autoFilter ref="C131:K284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32"/>
  <sheetViews>
    <sheetView showGridLines="0" workbookViewId="0"/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8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7" t="s">
        <v>89</v>
      </c>
    </row>
    <row r="3" spans="2:46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86</v>
      </c>
    </row>
    <row r="4" spans="2:46" ht="24.95" customHeight="1" x14ac:dyDescent="0.2">
      <c r="B4" s="20"/>
      <c r="D4" s="21" t="s">
        <v>90</v>
      </c>
      <c r="L4" s="20"/>
      <c r="M4" s="86" t="s">
        <v>10</v>
      </c>
      <c r="AT4" s="17" t="s">
        <v>4</v>
      </c>
    </row>
    <row r="5" spans="2:46" ht="6.95" customHeight="1" x14ac:dyDescent="0.2">
      <c r="B5" s="20"/>
      <c r="L5" s="20"/>
    </row>
    <row r="6" spans="2:46" ht="12" customHeight="1" x14ac:dyDescent="0.2">
      <c r="B6" s="20"/>
      <c r="D6" s="27" t="s">
        <v>16</v>
      </c>
      <c r="L6" s="20"/>
    </row>
    <row r="7" spans="2:46" ht="26.25" customHeight="1" x14ac:dyDescent="0.2">
      <c r="B7" s="20"/>
      <c r="E7" s="230" t="str">
        <f>'Rekapitulace stavby'!K6</f>
        <v>Dunajovice - oprava kanalizační stoky na p. č. 2623/1 k. ú. Dunajovice</v>
      </c>
      <c r="F7" s="231"/>
      <c r="G7" s="231"/>
      <c r="H7" s="231"/>
      <c r="L7" s="20"/>
    </row>
    <row r="8" spans="2:46" s="1" customFormat="1" ht="12" customHeight="1" x14ac:dyDescent="0.2">
      <c r="B8" s="32"/>
      <c r="D8" s="27" t="s">
        <v>91</v>
      </c>
      <c r="L8" s="32"/>
    </row>
    <row r="9" spans="2:46" s="1" customFormat="1" ht="16.5" customHeight="1" x14ac:dyDescent="0.2">
      <c r="B9" s="32"/>
      <c r="E9" s="227" t="s">
        <v>425</v>
      </c>
      <c r="F9" s="229"/>
      <c r="G9" s="229"/>
      <c r="H9" s="229"/>
      <c r="L9" s="32"/>
    </row>
    <row r="10" spans="2:46" s="1" customFormat="1" x14ac:dyDescent="0.2">
      <c r="B10" s="32"/>
      <c r="L10" s="32"/>
    </row>
    <row r="11" spans="2:46" s="1" customFormat="1" ht="12" customHeight="1" x14ac:dyDescent="0.2">
      <c r="B11" s="32"/>
      <c r="D11" s="27" t="s">
        <v>18</v>
      </c>
      <c r="F11" s="25" t="s">
        <v>19</v>
      </c>
      <c r="I11" s="27" t="s">
        <v>20</v>
      </c>
      <c r="J11" s="25" t="s">
        <v>1</v>
      </c>
      <c r="L11" s="32"/>
    </row>
    <row r="12" spans="2:46" s="1" customFormat="1" ht="12" customHeight="1" x14ac:dyDescent="0.2">
      <c r="B12" s="32"/>
      <c r="D12" s="27" t="s">
        <v>21</v>
      </c>
      <c r="F12" s="25" t="s">
        <v>22</v>
      </c>
      <c r="I12" s="27" t="s">
        <v>23</v>
      </c>
      <c r="J12" s="51" t="str">
        <f>'Rekapitulace stavby'!AN8</f>
        <v>Vyplň údaj</v>
      </c>
      <c r="L12" s="32"/>
    </row>
    <row r="13" spans="2:46" s="1" customFormat="1" ht="10.9" customHeight="1" x14ac:dyDescent="0.2">
      <c r="B13" s="32"/>
      <c r="L13" s="32"/>
    </row>
    <row r="14" spans="2:46" s="1" customFormat="1" ht="12" customHeight="1" x14ac:dyDescent="0.2">
      <c r="B14" s="32"/>
      <c r="D14" s="27" t="s">
        <v>24</v>
      </c>
      <c r="I14" s="27" t="s">
        <v>25</v>
      </c>
      <c r="J14" s="25" t="s">
        <v>1</v>
      </c>
      <c r="L14" s="32"/>
    </row>
    <row r="15" spans="2:46" s="1" customFormat="1" ht="18" customHeight="1" x14ac:dyDescent="0.2">
      <c r="B15" s="32"/>
      <c r="E15" s="25" t="s">
        <v>26</v>
      </c>
      <c r="I15" s="27" t="s">
        <v>27</v>
      </c>
      <c r="J15" s="25" t="s">
        <v>1</v>
      </c>
      <c r="L15" s="32"/>
    </row>
    <row r="16" spans="2:46" s="1" customFormat="1" ht="6.95" customHeight="1" x14ac:dyDescent="0.2">
      <c r="B16" s="32"/>
      <c r="L16" s="32"/>
    </row>
    <row r="17" spans="2:12" s="1" customFormat="1" ht="12" customHeight="1" x14ac:dyDescent="0.2">
      <c r="B17" s="32"/>
      <c r="D17" s="27" t="s">
        <v>28</v>
      </c>
      <c r="I17" s="27" t="s">
        <v>25</v>
      </c>
      <c r="J17" s="28" t="str">
        <f>'Rekapitulace stavby'!AN13</f>
        <v>Vyplň údaj</v>
      </c>
      <c r="L17" s="32"/>
    </row>
    <row r="18" spans="2:12" s="1" customFormat="1" ht="18" customHeight="1" x14ac:dyDescent="0.2">
      <c r="B18" s="32"/>
      <c r="E18" s="232" t="str">
        <f>'Rekapitulace stavby'!E14</f>
        <v>Vyplň údaj</v>
      </c>
      <c r="F18" s="194"/>
      <c r="G18" s="194"/>
      <c r="H18" s="194"/>
      <c r="I18" s="27" t="s">
        <v>27</v>
      </c>
      <c r="J18" s="28" t="str">
        <f>'Rekapitulace stavby'!AN14</f>
        <v>Vyplň údaj</v>
      </c>
      <c r="L18" s="32"/>
    </row>
    <row r="19" spans="2:12" s="1" customFormat="1" ht="6.95" customHeight="1" x14ac:dyDescent="0.2">
      <c r="B19" s="32"/>
      <c r="L19" s="32"/>
    </row>
    <row r="20" spans="2:12" s="1" customFormat="1" ht="12" customHeight="1" x14ac:dyDescent="0.2">
      <c r="B20" s="32"/>
      <c r="D20" s="27" t="s">
        <v>30</v>
      </c>
      <c r="I20" s="27" t="s">
        <v>25</v>
      </c>
      <c r="J20" s="25" t="s">
        <v>1</v>
      </c>
      <c r="L20" s="32"/>
    </row>
    <row r="21" spans="2:12" s="1" customFormat="1" ht="18" customHeight="1" x14ac:dyDescent="0.2">
      <c r="B21" s="32"/>
      <c r="E21" s="25" t="s">
        <v>31</v>
      </c>
      <c r="I21" s="27" t="s">
        <v>27</v>
      </c>
      <c r="J21" s="25" t="s">
        <v>1</v>
      </c>
      <c r="L21" s="32"/>
    </row>
    <row r="22" spans="2:12" s="1" customFormat="1" ht="6.95" customHeight="1" x14ac:dyDescent="0.2">
      <c r="B22" s="32"/>
      <c r="L22" s="32"/>
    </row>
    <row r="23" spans="2:12" s="1" customFormat="1" ht="12" customHeight="1" x14ac:dyDescent="0.2">
      <c r="B23" s="32"/>
      <c r="D23" s="27" t="s">
        <v>33</v>
      </c>
      <c r="I23" s="27" t="s">
        <v>25</v>
      </c>
      <c r="J23" s="25" t="s">
        <v>1</v>
      </c>
      <c r="L23" s="32"/>
    </row>
    <row r="24" spans="2:12" s="1" customFormat="1" ht="18" customHeight="1" x14ac:dyDescent="0.2">
      <c r="B24" s="32"/>
      <c r="E24" s="25" t="s">
        <v>34</v>
      </c>
      <c r="I24" s="27" t="s">
        <v>27</v>
      </c>
      <c r="J24" s="25" t="s">
        <v>1</v>
      </c>
      <c r="L24" s="32"/>
    </row>
    <row r="25" spans="2:12" s="1" customFormat="1" ht="6.95" customHeight="1" x14ac:dyDescent="0.2">
      <c r="B25" s="32"/>
      <c r="L25" s="32"/>
    </row>
    <row r="26" spans="2:12" s="1" customFormat="1" ht="12" customHeight="1" x14ac:dyDescent="0.2">
      <c r="B26" s="32"/>
      <c r="D26" s="27" t="s">
        <v>35</v>
      </c>
      <c r="L26" s="32"/>
    </row>
    <row r="27" spans="2:12" s="7" customFormat="1" ht="16.5" customHeight="1" x14ac:dyDescent="0.2">
      <c r="B27" s="87"/>
      <c r="E27" s="199" t="s">
        <v>1</v>
      </c>
      <c r="F27" s="199"/>
      <c r="G27" s="199"/>
      <c r="H27" s="199"/>
      <c r="L27" s="87"/>
    </row>
    <row r="28" spans="2:12" s="1" customFormat="1" ht="6.95" customHeight="1" x14ac:dyDescent="0.2">
      <c r="B28" s="32"/>
      <c r="L28" s="32"/>
    </row>
    <row r="29" spans="2:12" s="1" customFormat="1" ht="6.95" customHeight="1" x14ac:dyDescent="0.2">
      <c r="B29" s="32"/>
      <c r="D29" s="52"/>
      <c r="E29" s="52"/>
      <c r="F29" s="52"/>
      <c r="G29" s="52"/>
      <c r="H29" s="52"/>
      <c r="I29" s="52"/>
      <c r="J29" s="52"/>
      <c r="K29" s="52"/>
      <c r="L29" s="32"/>
    </row>
    <row r="30" spans="2:12" s="1" customFormat="1" ht="25.35" customHeight="1" x14ac:dyDescent="0.2">
      <c r="B30" s="32"/>
      <c r="D30" s="88" t="s">
        <v>36</v>
      </c>
      <c r="J30" s="64">
        <f>ROUND(J121, 2)</f>
        <v>0</v>
      </c>
      <c r="L30" s="32"/>
    </row>
    <row r="31" spans="2:12" s="1" customFormat="1" ht="6.95" customHeight="1" x14ac:dyDescent="0.2">
      <c r="B31" s="32"/>
      <c r="D31" s="52"/>
      <c r="E31" s="52"/>
      <c r="F31" s="52"/>
      <c r="G31" s="52"/>
      <c r="H31" s="52"/>
      <c r="I31" s="52"/>
      <c r="J31" s="52"/>
      <c r="K31" s="52"/>
      <c r="L31" s="32"/>
    </row>
    <row r="32" spans="2:12" s="1" customFormat="1" ht="14.45" customHeight="1" x14ac:dyDescent="0.2">
      <c r="B32" s="32"/>
      <c r="F32" s="89" t="s">
        <v>38</v>
      </c>
      <c r="I32" s="89" t="s">
        <v>37</v>
      </c>
      <c r="J32" s="89" t="s">
        <v>39</v>
      </c>
      <c r="L32" s="32"/>
    </row>
    <row r="33" spans="2:12" s="1" customFormat="1" ht="14.45" customHeight="1" x14ac:dyDescent="0.2">
      <c r="B33" s="32"/>
      <c r="D33" s="90" t="s">
        <v>40</v>
      </c>
      <c r="E33" s="27" t="s">
        <v>41</v>
      </c>
      <c r="F33" s="91">
        <f>ROUND((SUM(BE121:BE131)),  2)</f>
        <v>0</v>
      </c>
      <c r="I33" s="92">
        <v>0.21</v>
      </c>
      <c r="J33" s="91">
        <f>ROUND(((SUM(BE121:BE131))*I33),  2)</f>
        <v>0</v>
      </c>
      <c r="L33" s="32"/>
    </row>
    <row r="34" spans="2:12" s="1" customFormat="1" ht="14.45" customHeight="1" x14ac:dyDescent="0.2">
      <c r="B34" s="32"/>
      <c r="E34" s="27" t="s">
        <v>42</v>
      </c>
      <c r="F34" s="91">
        <f>ROUND((SUM(BF121:BF131)),  2)</f>
        <v>0</v>
      </c>
      <c r="I34" s="92">
        <v>0.15</v>
      </c>
      <c r="J34" s="91">
        <f>ROUND(((SUM(BF121:BF131))*I34),  2)</f>
        <v>0</v>
      </c>
      <c r="L34" s="32"/>
    </row>
    <row r="35" spans="2:12" s="1" customFormat="1" ht="14.45" hidden="1" customHeight="1" x14ac:dyDescent="0.2">
      <c r="B35" s="32"/>
      <c r="E35" s="27" t="s">
        <v>43</v>
      </c>
      <c r="F35" s="91">
        <f>ROUND((SUM(BG121:BG131)),  2)</f>
        <v>0</v>
      </c>
      <c r="I35" s="92">
        <v>0.21</v>
      </c>
      <c r="J35" s="91">
        <f>0</f>
        <v>0</v>
      </c>
      <c r="L35" s="32"/>
    </row>
    <row r="36" spans="2:12" s="1" customFormat="1" ht="14.45" hidden="1" customHeight="1" x14ac:dyDescent="0.2">
      <c r="B36" s="32"/>
      <c r="E36" s="27" t="s">
        <v>44</v>
      </c>
      <c r="F36" s="91">
        <f>ROUND((SUM(BH121:BH131)),  2)</f>
        <v>0</v>
      </c>
      <c r="I36" s="92">
        <v>0.15</v>
      </c>
      <c r="J36" s="91">
        <f>0</f>
        <v>0</v>
      </c>
      <c r="L36" s="32"/>
    </row>
    <row r="37" spans="2:12" s="1" customFormat="1" ht="14.45" hidden="1" customHeight="1" x14ac:dyDescent="0.2">
      <c r="B37" s="32"/>
      <c r="E37" s="27" t="s">
        <v>45</v>
      </c>
      <c r="F37" s="91">
        <f>ROUND((SUM(BI121:BI131)),  2)</f>
        <v>0</v>
      </c>
      <c r="I37" s="92">
        <v>0</v>
      </c>
      <c r="J37" s="91">
        <f>0</f>
        <v>0</v>
      </c>
      <c r="L37" s="32"/>
    </row>
    <row r="38" spans="2:12" s="1" customFormat="1" ht="6.95" customHeight="1" x14ac:dyDescent="0.2">
      <c r="B38" s="32"/>
      <c r="L38" s="32"/>
    </row>
    <row r="39" spans="2:12" s="1" customFormat="1" ht="25.35" customHeight="1" x14ac:dyDescent="0.2">
      <c r="B39" s="32"/>
      <c r="C39" s="93"/>
      <c r="D39" s="94" t="s">
        <v>46</v>
      </c>
      <c r="E39" s="55"/>
      <c r="F39" s="55"/>
      <c r="G39" s="95" t="s">
        <v>47</v>
      </c>
      <c r="H39" s="96" t="s">
        <v>48</v>
      </c>
      <c r="I39" s="55"/>
      <c r="J39" s="97">
        <f>SUM(J30:J37)</f>
        <v>0</v>
      </c>
      <c r="K39" s="98"/>
      <c r="L39" s="32"/>
    </row>
    <row r="40" spans="2:12" s="1" customFormat="1" ht="14.45" customHeight="1" x14ac:dyDescent="0.2">
      <c r="B40" s="32"/>
      <c r="L40" s="32"/>
    </row>
    <row r="41" spans="2:12" ht="14.45" customHeight="1" x14ac:dyDescent="0.2">
      <c r="B41" s="20"/>
      <c r="L41" s="20"/>
    </row>
    <row r="42" spans="2:12" ht="14.45" customHeight="1" x14ac:dyDescent="0.2">
      <c r="B42" s="20"/>
      <c r="L42" s="20"/>
    </row>
    <row r="43" spans="2:12" ht="14.45" customHeight="1" x14ac:dyDescent="0.2">
      <c r="B43" s="20"/>
      <c r="L43" s="20"/>
    </row>
    <row r="44" spans="2:12" ht="14.45" customHeight="1" x14ac:dyDescent="0.2">
      <c r="B44" s="20"/>
      <c r="L44" s="20"/>
    </row>
    <row r="45" spans="2:12" ht="14.45" customHeight="1" x14ac:dyDescent="0.2">
      <c r="B45" s="20"/>
      <c r="L45" s="20"/>
    </row>
    <row r="46" spans="2:12" ht="14.45" customHeight="1" x14ac:dyDescent="0.2">
      <c r="B46" s="20"/>
      <c r="L46" s="20"/>
    </row>
    <row r="47" spans="2:12" ht="14.45" customHeight="1" x14ac:dyDescent="0.2">
      <c r="B47" s="20"/>
      <c r="L47" s="20"/>
    </row>
    <row r="48" spans="2:12" ht="14.45" customHeight="1" x14ac:dyDescent="0.2">
      <c r="B48" s="20"/>
      <c r="L48" s="20"/>
    </row>
    <row r="49" spans="2:12" ht="14.45" customHeight="1" x14ac:dyDescent="0.2">
      <c r="B49" s="20"/>
      <c r="L49" s="20"/>
    </row>
    <row r="50" spans="2:12" s="1" customFormat="1" ht="14.45" customHeight="1" x14ac:dyDescent="0.2">
      <c r="B50" s="32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2"/>
    </row>
    <row r="51" spans="2:12" x14ac:dyDescent="0.2">
      <c r="B51" s="20"/>
      <c r="L51" s="20"/>
    </row>
    <row r="52" spans="2:12" x14ac:dyDescent="0.2">
      <c r="B52" s="20"/>
      <c r="L52" s="20"/>
    </row>
    <row r="53" spans="2:12" x14ac:dyDescent="0.2">
      <c r="B53" s="20"/>
      <c r="L53" s="20"/>
    </row>
    <row r="54" spans="2:12" x14ac:dyDescent="0.2">
      <c r="B54" s="20"/>
      <c r="L54" s="20"/>
    </row>
    <row r="55" spans="2:12" x14ac:dyDescent="0.2">
      <c r="B55" s="20"/>
      <c r="L55" s="20"/>
    </row>
    <row r="56" spans="2:12" x14ac:dyDescent="0.2">
      <c r="B56" s="20"/>
      <c r="L56" s="20"/>
    </row>
    <row r="57" spans="2:12" x14ac:dyDescent="0.2">
      <c r="B57" s="20"/>
      <c r="L57" s="20"/>
    </row>
    <row r="58" spans="2:12" x14ac:dyDescent="0.2">
      <c r="B58" s="20"/>
      <c r="L58" s="20"/>
    </row>
    <row r="59" spans="2:12" x14ac:dyDescent="0.2">
      <c r="B59" s="20"/>
      <c r="L59" s="20"/>
    </row>
    <row r="60" spans="2:12" x14ac:dyDescent="0.2">
      <c r="B60" s="20"/>
      <c r="L60" s="20"/>
    </row>
    <row r="61" spans="2:12" s="1" customFormat="1" ht="12.75" x14ac:dyDescent="0.2">
      <c r="B61" s="32"/>
      <c r="D61" s="42" t="s">
        <v>51</v>
      </c>
      <c r="E61" s="34"/>
      <c r="F61" s="99" t="s">
        <v>52</v>
      </c>
      <c r="G61" s="42" t="s">
        <v>51</v>
      </c>
      <c r="H61" s="34"/>
      <c r="I61" s="34"/>
      <c r="J61" s="100" t="s">
        <v>52</v>
      </c>
      <c r="K61" s="34"/>
      <c r="L61" s="32"/>
    </row>
    <row r="62" spans="2:12" x14ac:dyDescent="0.2">
      <c r="B62" s="20"/>
      <c r="L62" s="20"/>
    </row>
    <row r="63" spans="2:12" x14ac:dyDescent="0.2">
      <c r="B63" s="20"/>
      <c r="L63" s="20"/>
    </row>
    <row r="64" spans="2:12" x14ac:dyDescent="0.2">
      <c r="B64" s="20"/>
      <c r="L64" s="20"/>
    </row>
    <row r="65" spans="2:12" s="1" customFormat="1" ht="12.75" x14ac:dyDescent="0.2">
      <c r="B65" s="32"/>
      <c r="D65" s="40" t="s">
        <v>53</v>
      </c>
      <c r="E65" s="41"/>
      <c r="F65" s="41"/>
      <c r="G65" s="40" t="s">
        <v>54</v>
      </c>
      <c r="H65" s="41"/>
      <c r="I65" s="41"/>
      <c r="J65" s="41"/>
      <c r="K65" s="41"/>
      <c r="L65" s="32"/>
    </row>
    <row r="66" spans="2:12" x14ac:dyDescent="0.2">
      <c r="B66" s="20"/>
      <c r="L66" s="20"/>
    </row>
    <row r="67" spans="2:12" x14ac:dyDescent="0.2">
      <c r="B67" s="20"/>
      <c r="L67" s="20"/>
    </row>
    <row r="68" spans="2:12" x14ac:dyDescent="0.2">
      <c r="B68" s="20"/>
      <c r="L68" s="20"/>
    </row>
    <row r="69" spans="2:12" x14ac:dyDescent="0.2">
      <c r="B69" s="20"/>
      <c r="L69" s="20"/>
    </row>
    <row r="70" spans="2:12" x14ac:dyDescent="0.2">
      <c r="B70" s="20"/>
      <c r="L70" s="20"/>
    </row>
    <row r="71" spans="2:12" x14ac:dyDescent="0.2">
      <c r="B71" s="20"/>
      <c r="L71" s="20"/>
    </row>
    <row r="72" spans="2:12" x14ac:dyDescent="0.2">
      <c r="B72" s="20"/>
      <c r="L72" s="20"/>
    </row>
    <row r="73" spans="2:12" x14ac:dyDescent="0.2">
      <c r="B73" s="20"/>
      <c r="L73" s="20"/>
    </row>
    <row r="74" spans="2:12" x14ac:dyDescent="0.2">
      <c r="B74" s="20"/>
      <c r="L74" s="20"/>
    </row>
    <row r="75" spans="2:12" x14ac:dyDescent="0.2">
      <c r="B75" s="20"/>
      <c r="L75" s="20"/>
    </row>
    <row r="76" spans="2:12" s="1" customFormat="1" ht="12.75" x14ac:dyDescent="0.2">
      <c r="B76" s="32"/>
      <c r="D76" s="42" t="s">
        <v>51</v>
      </c>
      <c r="E76" s="34"/>
      <c r="F76" s="99" t="s">
        <v>52</v>
      </c>
      <c r="G76" s="42" t="s">
        <v>51</v>
      </c>
      <c r="H76" s="34"/>
      <c r="I76" s="34"/>
      <c r="J76" s="100" t="s">
        <v>52</v>
      </c>
      <c r="K76" s="34"/>
      <c r="L76" s="32"/>
    </row>
    <row r="77" spans="2:12" s="1" customFormat="1" ht="14.45" customHeight="1" x14ac:dyDescent="0.2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2"/>
    </row>
    <row r="81" spans="2:47" s="1" customFormat="1" ht="6.95" customHeight="1" x14ac:dyDescent="0.2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2"/>
    </row>
    <row r="82" spans="2:47" s="1" customFormat="1" ht="24.95" customHeight="1" x14ac:dyDescent="0.2">
      <c r="B82" s="32"/>
      <c r="C82" s="21" t="s">
        <v>93</v>
      </c>
      <c r="L82" s="32"/>
    </row>
    <row r="83" spans="2:47" s="1" customFormat="1" ht="6.95" customHeight="1" x14ac:dyDescent="0.2">
      <c r="B83" s="32"/>
      <c r="L83" s="32"/>
    </row>
    <row r="84" spans="2:47" s="1" customFormat="1" ht="12" customHeight="1" x14ac:dyDescent="0.2">
      <c r="B84" s="32"/>
      <c r="C84" s="27" t="s">
        <v>16</v>
      </c>
      <c r="L84" s="32"/>
    </row>
    <row r="85" spans="2:47" s="1" customFormat="1" ht="26.25" customHeight="1" x14ac:dyDescent="0.2">
      <c r="B85" s="32"/>
      <c r="E85" s="230" t="str">
        <f>E7</f>
        <v>Dunajovice - oprava kanalizační stoky na p. č. 2623/1 k. ú. Dunajovice</v>
      </c>
      <c r="F85" s="231"/>
      <c r="G85" s="231"/>
      <c r="H85" s="231"/>
      <c r="L85" s="32"/>
    </row>
    <row r="86" spans="2:47" s="1" customFormat="1" ht="12" customHeight="1" x14ac:dyDescent="0.2">
      <c r="B86" s="32"/>
      <c r="C86" s="27" t="s">
        <v>91</v>
      </c>
      <c r="L86" s="32"/>
    </row>
    <row r="87" spans="2:47" s="1" customFormat="1" ht="16.5" customHeight="1" x14ac:dyDescent="0.2">
      <c r="B87" s="32"/>
      <c r="E87" s="227" t="str">
        <f>E9</f>
        <v>52-2/2022 - Vedlejší rozpočtové náklady</v>
      </c>
      <c r="F87" s="229"/>
      <c r="G87" s="229"/>
      <c r="H87" s="229"/>
      <c r="L87" s="32"/>
    </row>
    <row r="88" spans="2:47" s="1" customFormat="1" ht="6.95" customHeight="1" x14ac:dyDescent="0.2">
      <c r="B88" s="32"/>
      <c r="L88" s="32"/>
    </row>
    <row r="89" spans="2:47" s="1" customFormat="1" ht="12" customHeight="1" x14ac:dyDescent="0.2">
      <c r="B89" s="32"/>
      <c r="C89" s="27" t="s">
        <v>21</v>
      </c>
      <c r="F89" s="25" t="str">
        <f>F12</f>
        <v>Dunajovice</v>
      </c>
      <c r="I89" s="27" t="s">
        <v>23</v>
      </c>
      <c r="J89" s="51" t="str">
        <f>IF(J12="","",J12)</f>
        <v>Vyplň údaj</v>
      </c>
      <c r="L89" s="32"/>
    </row>
    <row r="90" spans="2:47" s="1" customFormat="1" ht="6.95" customHeight="1" x14ac:dyDescent="0.2">
      <c r="B90" s="32"/>
      <c r="L90" s="32"/>
    </row>
    <row r="91" spans="2:47" s="1" customFormat="1" ht="40.15" customHeight="1" x14ac:dyDescent="0.2">
      <c r="B91" s="32"/>
      <c r="C91" s="27" t="s">
        <v>24</v>
      </c>
      <c r="F91" s="25" t="str">
        <f>E15</f>
        <v>Obec Dunajovice, Dunajovice č. p. 4, 379 01 Třeboň</v>
      </c>
      <c r="I91" s="27" t="s">
        <v>30</v>
      </c>
      <c r="J91" s="30" t="str">
        <f>E21</f>
        <v>AQUAPROJEKT, Na Sadech 2013/9, Č. Budějovice</v>
      </c>
      <c r="L91" s="32"/>
    </row>
    <row r="92" spans="2:47" s="1" customFormat="1" ht="15.2" customHeight="1" x14ac:dyDescent="0.2">
      <c r="B92" s="32"/>
      <c r="C92" s="27" t="s">
        <v>28</v>
      </c>
      <c r="F92" s="25" t="str">
        <f>IF(E18="","",E18)</f>
        <v>Vyplň údaj</v>
      </c>
      <c r="I92" s="27" t="s">
        <v>33</v>
      </c>
      <c r="J92" s="30" t="str">
        <f>E24</f>
        <v>Němcová Dagmar</v>
      </c>
      <c r="L92" s="32"/>
    </row>
    <row r="93" spans="2:47" s="1" customFormat="1" ht="10.35" customHeight="1" x14ac:dyDescent="0.2">
      <c r="B93" s="32"/>
      <c r="L93" s="32"/>
    </row>
    <row r="94" spans="2:47" s="1" customFormat="1" ht="29.25" customHeight="1" x14ac:dyDescent="0.2">
      <c r="B94" s="32"/>
      <c r="C94" s="101" t="s">
        <v>94</v>
      </c>
      <c r="D94" s="93"/>
      <c r="E94" s="93"/>
      <c r="F94" s="93"/>
      <c r="G94" s="93"/>
      <c r="H94" s="93"/>
      <c r="I94" s="93"/>
      <c r="J94" s="102" t="s">
        <v>95</v>
      </c>
      <c r="K94" s="93"/>
      <c r="L94" s="32"/>
    </row>
    <row r="95" spans="2:47" s="1" customFormat="1" ht="10.35" customHeight="1" x14ac:dyDescent="0.2">
      <c r="B95" s="32"/>
      <c r="L95" s="32"/>
    </row>
    <row r="96" spans="2:47" s="1" customFormat="1" ht="22.9" customHeight="1" x14ac:dyDescent="0.2">
      <c r="B96" s="32"/>
      <c r="C96" s="103" t="s">
        <v>96</v>
      </c>
      <c r="J96" s="64">
        <f>J121</f>
        <v>0</v>
      </c>
      <c r="L96" s="32"/>
      <c r="AU96" s="17" t="s">
        <v>97</v>
      </c>
    </row>
    <row r="97" spans="2:12" s="8" customFormat="1" ht="24.95" customHeight="1" x14ac:dyDescent="0.2">
      <c r="B97" s="104"/>
      <c r="D97" s="105" t="s">
        <v>98</v>
      </c>
      <c r="E97" s="106"/>
      <c r="F97" s="106"/>
      <c r="G97" s="106"/>
      <c r="H97" s="106"/>
      <c r="I97" s="106"/>
      <c r="J97" s="107">
        <f>J122</f>
        <v>0</v>
      </c>
      <c r="L97" s="104"/>
    </row>
    <row r="98" spans="2:12" s="9" customFormat="1" ht="19.899999999999999" customHeight="1" x14ac:dyDescent="0.2">
      <c r="B98" s="108"/>
      <c r="D98" s="109" t="s">
        <v>107</v>
      </c>
      <c r="E98" s="110"/>
      <c r="F98" s="110"/>
      <c r="G98" s="110"/>
      <c r="H98" s="110"/>
      <c r="I98" s="110"/>
      <c r="J98" s="111">
        <f>J123</f>
        <v>0</v>
      </c>
      <c r="L98" s="108"/>
    </row>
    <row r="99" spans="2:12" s="8" customFormat="1" ht="24.95" customHeight="1" x14ac:dyDescent="0.2">
      <c r="B99" s="104"/>
      <c r="D99" s="105" t="s">
        <v>426</v>
      </c>
      <c r="E99" s="106"/>
      <c r="F99" s="106"/>
      <c r="G99" s="106"/>
      <c r="H99" s="106"/>
      <c r="I99" s="106"/>
      <c r="J99" s="107">
        <f>J126</f>
        <v>0</v>
      </c>
      <c r="L99" s="104"/>
    </row>
    <row r="100" spans="2:12" s="9" customFormat="1" ht="19.899999999999999" customHeight="1" x14ac:dyDescent="0.2">
      <c r="B100" s="108"/>
      <c r="D100" s="109" t="s">
        <v>427</v>
      </c>
      <c r="E100" s="110"/>
      <c r="F100" s="110"/>
      <c r="G100" s="110"/>
      <c r="H100" s="110"/>
      <c r="I100" s="110"/>
      <c r="J100" s="111">
        <f>J127</f>
        <v>0</v>
      </c>
      <c r="L100" s="108"/>
    </row>
    <row r="101" spans="2:12" s="9" customFormat="1" ht="19.899999999999999" customHeight="1" x14ac:dyDescent="0.2">
      <c r="B101" s="108"/>
      <c r="D101" s="109" t="s">
        <v>428</v>
      </c>
      <c r="E101" s="110"/>
      <c r="F101" s="110"/>
      <c r="G101" s="110"/>
      <c r="H101" s="110"/>
      <c r="I101" s="110"/>
      <c r="J101" s="111">
        <f>J130</f>
        <v>0</v>
      </c>
      <c r="L101" s="108"/>
    </row>
    <row r="102" spans="2:12" s="1" customFormat="1" ht="21.75" customHeight="1" x14ac:dyDescent="0.2">
      <c r="B102" s="32"/>
      <c r="L102" s="32"/>
    </row>
    <row r="103" spans="2:12" s="1" customFormat="1" ht="6.95" customHeight="1" x14ac:dyDescent="0.2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32"/>
    </row>
    <row r="107" spans="2:12" s="1" customFormat="1" ht="6.95" customHeight="1" x14ac:dyDescent="0.2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32"/>
    </row>
    <row r="108" spans="2:12" s="1" customFormat="1" ht="24.95" customHeight="1" x14ac:dyDescent="0.2">
      <c r="B108" s="32"/>
      <c r="C108" s="21" t="s">
        <v>114</v>
      </c>
      <c r="L108" s="32"/>
    </row>
    <row r="109" spans="2:12" s="1" customFormat="1" ht="6.95" customHeight="1" x14ac:dyDescent="0.2">
      <c r="B109" s="32"/>
      <c r="L109" s="32"/>
    </row>
    <row r="110" spans="2:12" s="1" customFormat="1" ht="12" customHeight="1" x14ac:dyDescent="0.2">
      <c r="B110" s="32"/>
      <c r="C110" s="27" t="s">
        <v>16</v>
      </c>
      <c r="L110" s="32"/>
    </row>
    <row r="111" spans="2:12" s="1" customFormat="1" ht="26.25" customHeight="1" x14ac:dyDescent="0.2">
      <c r="B111" s="32"/>
      <c r="E111" s="230" t="str">
        <f>E7</f>
        <v>Dunajovice - oprava kanalizační stoky na p. č. 2623/1 k. ú. Dunajovice</v>
      </c>
      <c r="F111" s="231"/>
      <c r="G111" s="231"/>
      <c r="H111" s="231"/>
      <c r="L111" s="32"/>
    </row>
    <row r="112" spans="2:12" s="1" customFormat="1" ht="12" customHeight="1" x14ac:dyDescent="0.2">
      <c r="B112" s="32"/>
      <c r="C112" s="27" t="s">
        <v>91</v>
      </c>
      <c r="L112" s="32"/>
    </row>
    <row r="113" spans="2:65" s="1" customFormat="1" ht="16.5" customHeight="1" x14ac:dyDescent="0.2">
      <c r="B113" s="32"/>
      <c r="E113" s="227" t="str">
        <f>E9</f>
        <v>52-2/2022 - Vedlejší rozpočtové náklady</v>
      </c>
      <c r="F113" s="229"/>
      <c r="G113" s="229"/>
      <c r="H113" s="229"/>
      <c r="L113" s="32"/>
    </row>
    <row r="114" spans="2:65" s="1" customFormat="1" ht="6.95" customHeight="1" x14ac:dyDescent="0.2">
      <c r="B114" s="32"/>
      <c r="L114" s="32"/>
    </row>
    <row r="115" spans="2:65" s="1" customFormat="1" ht="12" customHeight="1" x14ac:dyDescent="0.2">
      <c r="B115" s="32"/>
      <c r="C115" s="27" t="s">
        <v>21</v>
      </c>
      <c r="F115" s="25" t="str">
        <f>F12</f>
        <v>Dunajovice</v>
      </c>
      <c r="I115" s="27" t="s">
        <v>23</v>
      </c>
      <c r="J115" s="51" t="str">
        <f>IF(J12="","",J12)</f>
        <v>Vyplň údaj</v>
      </c>
      <c r="L115" s="32"/>
    </row>
    <row r="116" spans="2:65" s="1" customFormat="1" ht="6.95" customHeight="1" x14ac:dyDescent="0.2">
      <c r="B116" s="32"/>
      <c r="L116" s="32"/>
    </row>
    <row r="117" spans="2:65" s="1" customFormat="1" ht="40.15" customHeight="1" x14ac:dyDescent="0.2">
      <c r="B117" s="32"/>
      <c r="C117" s="27" t="s">
        <v>24</v>
      </c>
      <c r="F117" s="25" t="str">
        <f>E15</f>
        <v>Obec Dunajovice, Dunajovice č. p. 4, 379 01 Třeboň</v>
      </c>
      <c r="I117" s="27" t="s">
        <v>30</v>
      </c>
      <c r="J117" s="30" t="str">
        <f>E21</f>
        <v>AQUAPROJEKT, Na Sadech 2013/9, Č. Budějovice</v>
      </c>
      <c r="L117" s="32"/>
    </row>
    <row r="118" spans="2:65" s="1" customFormat="1" ht="15.2" customHeight="1" x14ac:dyDescent="0.2">
      <c r="B118" s="32"/>
      <c r="C118" s="27" t="s">
        <v>28</v>
      </c>
      <c r="F118" s="25" t="str">
        <f>IF(E18="","",E18)</f>
        <v>Vyplň údaj</v>
      </c>
      <c r="I118" s="27" t="s">
        <v>33</v>
      </c>
      <c r="J118" s="30" t="str">
        <f>E24</f>
        <v>Němcová Dagmar</v>
      </c>
      <c r="L118" s="32"/>
    </row>
    <row r="119" spans="2:65" s="1" customFormat="1" ht="10.35" customHeight="1" x14ac:dyDescent="0.2">
      <c r="B119" s="32"/>
      <c r="L119" s="32"/>
    </row>
    <row r="120" spans="2:65" s="10" customFormat="1" ht="29.25" customHeight="1" x14ac:dyDescent="0.2">
      <c r="B120" s="112"/>
      <c r="C120" s="113" t="s">
        <v>115</v>
      </c>
      <c r="D120" s="114" t="s">
        <v>61</v>
      </c>
      <c r="E120" s="114" t="s">
        <v>57</v>
      </c>
      <c r="F120" s="114" t="s">
        <v>58</v>
      </c>
      <c r="G120" s="114" t="s">
        <v>116</v>
      </c>
      <c r="H120" s="114" t="s">
        <v>117</v>
      </c>
      <c r="I120" s="114" t="s">
        <v>118</v>
      </c>
      <c r="J120" s="115" t="s">
        <v>95</v>
      </c>
      <c r="K120" s="116" t="s">
        <v>119</v>
      </c>
      <c r="L120" s="112"/>
      <c r="M120" s="57" t="s">
        <v>1</v>
      </c>
      <c r="N120" s="58" t="s">
        <v>40</v>
      </c>
      <c r="O120" s="58" t="s">
        <v>120</v>
      </c>
      <c r="P120" s="58" t="s">
        <v>121</v>
      </c>
      <c r="Q120" s="58" t="s">
        <v>122</v>
      </c>
      <c r="R120" s="58" t="s">
        <v>123</v>
      </c>
      <c r="S120" s="58" t="s">
        <v>124</v>
      </c>
      <c r="T120" s="59" t="s">
        <v>125</v>
      </c>
    </row>
    <row r="121" spans="2:65" s="1" customFormat="1" ht="22.9" customHeight="1" x14ac:dyDescent="0.25">
      <c r="B121" s="32"/>
      <c r="C121" s="62" t="s">
        <v>126</v>
      </c>
      <c r="J121" s="117">
        <f>BK121</f>
        <v>0</v>
      </c>
      <c r="L121" s="32"/>
      <c r="M121" s="60"/>
      <c r="N121" s="52"/>
      <c r="O121" s="52"/>
      <c r="P121" s="118">
        <f>P122+P126</f>
        <v>0</v>
      </c>
      <c r="Q121" s="52"/>
      <c r="R121" s="118">
        <f>R122+R126</f>
        <v>9.9000000000000008E-3</v>
      </c>
      <c r="S121" s="52"/>
      <c r="T121" s="119">
        <f>T122+T126</f>
        <v>0</v>
      </c>
      <c r="AT121" s="17" t="s">
        <v>75</v>
      </c>
      <c r="AU121" s="17" t="s">
        <v>97</v>
      </c>
      <c r="BK121" s="120">
        <f>BK122+BK126</f>
        <v>0</v>
      </c>
    </row>
    <row r="122" spans="2:65" s="11" customFormat="1" ht="25.9" customHeight="1" x14ac:dyDescent="0.2">
      <c r="B122" s="121"/>
      <c r="D122" s="122" t="s">
        <v>75</v>
      </c>
      <c r="E122" s="123" t="s">
        <v>127</v>
      </c>
      <c r="F122" s="123" t="s">
        <v>128</v>
      </c>
      <c r="I122" s="124"/>
      <c r="J122" s="125">
        <f>BK122</f>
        <v>0</v>
      </c>
      <c r="L122" s="121"/>
      <c r="M122" s="126"/>
      <c r="P122" s="127">
        <f>P123</f>
        <v>0</v>
      </c>
      <c r="R122" s="127">
        <f>R123</f>
        <v>9.9000000000000008E-3</v>
      </c>
      <c r="T122" s="128">
        <f>T123</f>
        <v>0</v>
      </c>
      <c r="AR122" s="122" t="s">
        <v>84</v>
      </c>
      <c r="AT122" s="129" t="s">
        <v>75</v>
      </c>
      <c r="AU122" s="129" t="s">
        <v>76</v>
      </c>
      <c r="AY122" s="122" t="s">
        <v>129</v>
      </c>
      <c r="BK122" s="130">
        <f>BK123</f>
        <v>0</v>
      </c>
    </row>
    <row r="123" spans="2:65" s="11" customFormat="1" ht="22.9" customHeight="1" x14ac:dyDescent="0.2">
      <c r="B123" s="121"/>
      <c r="D123" s="122" t="s">
        <v>75</v>
      </c>
      <c r="E123" s="131" t="s">
        <v>188</v>
      </c>
      <c r="F123" s="131" t="s">
        <v>352</v>
      </c>
      <c r="I123" s="124"/>
      <c r="J123" s="132">
        <f>BK123</f>
        <v>0</v>
      </c>
      <c r="L123" s="121"/>
      <c r="M123" s="126"/>
      <c r="P123" s="127">
        <f>SUM(P124:P125)</f>
        <v>0</v>
      </c>
      <c r="R123" s="127">
        <f>SUM(R124:R125)</f>
        <v>9.9000000000000008E-3</v>
      </c>
      <c r="T123" s="128">
        <f>SUM(T124:T125)</f>
        <v>0</v>
      </c>
      <c r="AR123" s="122" t="s">
        <v>84</v>
      </c>
      <c r="AT123" s="129" t="s">
        <v>75</v>
      </c>
      <c r="AU123" s="129" t="s">
        <v>84</v>
      </c>
      <c r="AY123" s="122" t="s">
        <v>129</v>
      </c>
      <c r="BK123" s="130">
        <f>SUM(BK124:BK125)</f>
        <v>0</v>
      </c>
    </row>
    <row r="124" spans="2:65" s="1" customFormat="1" ht="16.5" customHeight="1" x14ac:dyDescent="0.2">
      <c r="B124" s="32"/>
      <c r="C124" s="133" t="s">
        <v>84</v>
      </c>
      <c r="D124" s="133" t="s">
        <v>133</v>
      </c>
      <c r="E124" s="134" t="s">
        <v>429</v>
      </c>
      <c r="F124" s="135" t="s">
        <v>430</v>
      </c>
      <c r="G124" s="136" t="s">
        <v>431</v>
      </c>
      <c r="H124" s="137">
        <v>1</v>
      </c>
      <c r="I124" s="138"/>
      <c r="J124" s="139">
        <f>ROUND(I124*H124,2)</f>
        <v>0</v>
      </c>
      <c r="K124" s="140"/>
      <c r="L124" s="32"/>
      <c r="M124" s="141" t="s">
        <v>1</v>
      </c>
      <c r="N124" s="142" t="s">
        <v>41</v>
      </c>
      <c r="P124" s="143">
        <f>O124*H124</f>
        <v>0</v>
      </c>
      <c r="Q124" s="143">
        <v>9.9000000000000008E-3</v>
      </c>
      <c r="R124" s="143">
        <f>Q124*H124</f>
        <v>9.9000000000000008E-3</v>
      </c>
      <c r="S124" s="143">
        <v>0</v>
      </c>
      <c r="T124" s="144">
        <f>S124*H124</f>
        <v>0</v>
      </c>
      <c r="AR124" s="145" t="s">
        <v>411</v>
      </c>
      <c r="AT124" s="145" t="s">
        <v>133</v>
      </c>
      <c r="AU124" s="145" t="s">
        <v>86</v>
      </c>
      <c r="AY124" s="17" t="s">
        <v>129</v>
      </c>
      <c r="BE124" s="146">
        <f>IF(N124="základní",J124,0)</f>
        <v>0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84</v>
      </c>
      <c r="BK124" s="146">
        <f>ROUND(I124*H124,2)</f>
        <v>0</v>
      </c>
      <c r="BL124" s="17" t="s">
        <v>411</v>
      </c>
      <c r="BM124" s="145" t="s">
        <v>432</v>
      </c>
    </row>
    <row r="125" spans="2:65" s="1" customFormat="1" ht="16.5" customHeight="1" x14ac:dyDescent="0.2">
      <c r="B125" s="32"/>
      <c r="C125" s="133" t="s">
        <v>86</v>
      </c>
      <c r="D125" s="133" t="s">
        <v>133</v>
      </c>
      <c r="E125" s="134" t="s">
        <v>433</v>
      </c>
      <c r="F125" s="135" t="s">
        <v>434</v>
      </c>
      <c r="G125" s="136" t="s">
        <v>431</v>
      </c>
      <c r="H125" s="137">
        <v>1</v>
      </c>
      <c r="I125" s="138"/>
      <c r="J125" s="139">
        <f>ROUND(I125*H125,2)</f>
        <v>0</v>
      </c>
      <c r="K125" s="140"/>
      <c r="L125" s="32"/>
      <c r="M125" s="141" t="s">
        <v>1</v>
      </c>
      <c r="N125" s="142" t="s">
        <v>41</v>
      </c>
      <c r="P125" s="143">
        <f>O125*H125</f>
        <v>0</v>
      </c>
      <c r="Q125" s="143">
        <v>0</v>
      </c>
      <c r="R125" s="143">
        <f>Q125*H125</f>
        <v>0</v>
      </c>
      <c r="S125" s="143">
        <v>0</v>
      </c>
      <c r="T125" s="144">
        <f>S125*H125</f>
        <v>0</v>
      </c>
      <c r="AR125" s="145" t="s">
        <v>411</v>
      </c>
      <c r="AT125" s="145" t="s">
        <v>133</v>
      </c>
      <c r="AU125" s="145" t="s">
        <v>86</v>
      </c>
      <c r="AY125" s="17" t="s">
        <v>129</v>
      </c>
      <c r="BE125" s="146">
        <f>IF(N125="základní",J125,0)</f>
        <v>0</v>
      </c>
      <c r="BF125" s="146">
        <f>IF(N125="snížená",J125,0)</f>
        <v>0</v>
      </c>
      <c r="BG125" s="146">
        <f>IF(N125="zákl. přenesená",J125,0)</f>
        <v>0</v>
      </c>
      <c r="BH125" s="146">
        <f>IF(N125="sníž. přenesená",J125,0)</f>
        <v>0</v>
      </c>
      <c r="BI125" s="146">
        <f>IF(N125="nulová",J125,0)</f>
        <v>0</v>
      </c>
      <c r="BJ125" s="17" t="s">
        <v>84</v>
      </c>
      <c r="BK125" s="146">
        <f>ROUND(I125*H125,2)</f>
        <v>0</v>
      </c>
      <c r="BL125" s="17" t="s">
        <v>411</v>
      </c>
      <c r="BM125" s="145" t="s">
        <v>435</v>
      </c>
    </row>
    <row r="126" spans="2:65" s="11" customFormat="1" ht="25.9" customHeight="1" x14ac:dyDescent="0.2">
      <c r="B126" s="121"/>
      <c r="D126" s="122" t="s">
        <v>75</v>
      </c>
      <c r="E126" s="123" t="s">
        <v>436</v>
      </c>
      <c r="F126" s="123" t="s">
        <v>88</v>
      </c>
      <c r="I126" s="124"/>
      <c r="J126" s="125">
        <f>BK126</f>
        <v>0</v>
      </c>
      <c r="L126" s="121"/>
      <c r="M126" s="126"/>
      <c r="P126" s="127">
        <f>P127+P130</f>
        <v>0</v>
      </c>
      <c r="R126" s="127">
        <f>R127+R130</f>
        <v>0</v>
      </c>
      <c r="T126" s="128">
        <f>T127+T130</f>
        <v>0</v>
      </c>
      <c r="AR126" s="122" t="s">
        <v>160</v>
      </c>
      <c r="AT126" s="129" t="s">
        <v>75</v>
      </c>
      <c r="AU126" s="129" t="s">
        <v>76</v>
      </c>
      <c r="AY126" s="122" t="s">
        <v>129</v>
      </c>
      <c r="BK126" s="130">
        <f>BK127+BK130</f>
        <v>0</v>
      </c>
    </row>
    <row r="127" spans="2:65" s="11" customFormat="1" ht="22.9" customHeight="1" x14ac:dyDescent="0.2">
      <c r="B127" s="121"/>
      <c r="D127" s="122" t="s">
        <v>75</v>
      </c>
      <c r="E127" s="131" t="s">
        <v>437</v>
      </c>
      <c r="F127" s="131" t="s">
        <v>438</v>
      </c>
      <c r="I127" s="124"/>
      <c r="J127" s="132">
        <f>BK127</f>
        <v>0</v>
      </c>
      <c r="L127" s="121"/>
      <c r="M127" s="126"/>
      <c r="P127" s="127">
        <f>SUM(P128:P129)</f>
        <v>0</v>
      </c>
      <c r="R127" s="127">
        <f>SUM(R128:R129)</f>
        <v>0</v>
      </c>
      <c r="T127" s="128">
        <f>SUM(T128:T129)</f>
        <v>0</v>
      </c>
      <c r="AR127" s="122" t="s">
        <v>160</v>
      </c>
      <c r="AT127" s="129" t="s">
        <v>75</v>
      </c>
      <c r="AU127" s="129" t="s">
        <v>84</v>
      </c>
      <c r="AY127" s="122" t="s">
        <v>129</v>
      </c>
      <c r="BK127" s="130">
        <f>SUM(BK128:BK129)</f>
        <v>0</v>
      </c>
    </row>
    <row r="128" spans="2:65" s="1" customFormat="1" ht="16.5" customHeight="1" x14ac:dyDescent="0.2">
      <c r="B128" s="32"/>
      <c r="C128" s="133" t="s">
        <v>138</v>
      </c>
      <c r="D128" s="133" t="s">
        <v>133</v>
      </c>
      <c r="E128" s="134" t="s">
        <v>439</v>
      </c>
      <c r="F128" s="135" t="s">
        <v>440</v>
      </c>
      <c r="G128" s="136" t="s">
        <v>431</v>
      </c>
      <c r="H128" s="137">
        <v>1</v>
      </c>
      <c r="I128" s="138"/>
      <c r="J128" s="139">
        <f>ROUND(I128*H128,2)</f>
        <v>0</v>
      </c>
      <c r="K128" s="140"/>
      <c r="L128" s="32"/>
      <c r="M128" s="141" t="s">
        <v>1</v>
      </c>
      <c r="N128" s="142" t="s">
        <v>41</v>
      </c>
      <c r="P128" s="143">
        <f>O128*H128</f>
        <v>0</v>
      </c>
      <c r="Q128" s="143">
        <v>0</v>
      </c>
      <c r="R128" s="143">
        <f>Q128*H128</f>
        <v>0</v>
      </c>
      <c r="S128" s="143">
        <v>0</v>
      </c>
      <c r="T128" s="144">
        <f>S128*H128</f>
        <v>0</v>
      </c>
      <c r="AR128" s="145" t="s">
        <v>419</v>
      </c>
      <c r="AT128" s="145" t="s">
        <v>133</v>
      </c>
      <c r="AU128" s="145" t="s">
        <v>86</v>
      </c>
      <c r="AY128" s="17" t="s">
        <v>129</v>
      </c>
      <c r="BE128" s="146">
        <f>IF(N128="základní",J128,0)</f>
        <v>0</v>
      </c>
      <c r="BF128" s="146">
        <f>IF(N128="snížená",J128,0)</f>
        <v>0</v>
      </c>
      <c r="BG128" s="146">
        <f>IF(N128="zákl. přenesená",J128,0)</f>
        <v>0</v>
      </c>
      <c r="BH128" s="146">
        <f>IF(N128="sníž. přenesená",J128,0)</f>
        <v>0</v>
      </c>
      <c r="BI128" s="146">
        <f>IF(N128="nulová",J128,0)</f>
        <v>0</v>
      </c>
      <c r="BJ128" s="17" t="s">
        <v>84</v>
      </c>
      <c r="BK128" s="146">
        <f>ROUND(I128*H128,2)</f>
        <v>0</v>
      </c>
      <c r="BL128" s="17" t="s">
        <v>419</v>
      </c>
      <c r="BM128" s="145" t="s">
        <v>441</v>
      </c>
    </row>
    <row r="129" spans="2:65" s="1" customFormat="1" ht="16.5" customHeight="1" x14ac:dyDescent="0.2">
      <c r="B129" s="32"/>
      <c r="C129" s="133" t="s">
        <v>137</v>
      </c>
      <c r="D129" s="133" t="s">
        <v>133</v>
      </c>
      <c r="E129" s="134" t="s">
        <v>442</v>
      </c>
      <c r="F129" s="135" t="s">
        <v>443</v>
      </c>
      <c r="G129" s="136" t="s">
        <v>431</v>
      </c>
      <c r="H129" s="137">
        <v>1</v>
      </c>
      <c r="I129" s="138"/>
      <c r="J129" s="139">
        <f>ROUND(I129*H129,2)</f>
        <v>0</v>
      </c>
      <c r="K129" s="140"/>
      <c r="L129" s="32"/>
      <c r="M129" s="141" t="s">
        <v>1</v>
      </c>
      <c r="N129" s="142" t="s">
        <v>41</v>
      </c>
      <c r="P129" s="143">
        <f>O129*H129</f>
        <v>0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AR129" s="145" t="s">
        <v>419</v>
      </c>
      <c r="AT129" s="145" t="s">
        <v>133</v>
      </c>
      <c r="AU129" s="145" t="s">
        <v>86</v>
      </c>
      <c r="AY129" s="17" t="s">
        <v>129</v>
      </c>
      <c r="BE129" s="146">
        <f>IF(N129="základní",J129,0)</f>
        <v>0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7" t="s">
        <v>84</v>
      </c>
      <c r="BK129" s="146">
        <f>ROUND(I129*H129,2)</f>
        <v>0</v>
      </c>
      <c r="BL129" s="17" t="s">
        <v>419</v>
      </c>
      <c r="BM129" s="145" t="s">
        <v>444</v>
      </c>
    </row>
    <row r="130" spans="2:65" s="11" customFormat="1" ht="22.9" customHeight="1" x14ac:dyDescent="0.2">
      <c r="B130" s="121"/>
      <c r="D130" s="122" t="s">
        <v>75</v>
      </c>
      <c r="E130" s="131" t="s">
        <v>445</v>
      </c>
      <c r="F130" s="131" t="s">
        <v>446</v>
      </c>
      <c r="I130" s="124"/>
      <c r="J130" s="132">
        <f>BK130</f>
        <v>0</v>
      </c>
      <c r="L130" s="121"/>
      <c r="M130" s="126"/>
      <c r="P130" s="127">
        <f>P131</f>
        <v>0</v>
      </c>
      <c r="R130" s="127">
        <f>R131</f>
        <v>0</v>
      </c>
      <c r="T130" s="128">
        <f>T131</f>
        <v>0</v>
      </c>
      <c r="AR130" s="122" t="s">
        <v>160</v>
      </c>
      <c r="AT130" s="129" t="s">
        <v>75</v>
      </c>
      <c r="AU130" s="129" t="s">
        <v>84</v>
      </c>
      <c r="AY130" s="122" t="s">
        <v>129</v>
      </c>
      <c r="BK130" s="130">
        <f>BK131</f>
        <v>0</v>
      </c>
    </row>
    <row r="131" spans="2:65" s="1" customFormat="1" ht="16.5" customHeight="1" x14ac:dyDescent="0.2">
      <c r="B131" s="32"/>
      <c r="C131" s="133" t="s">
        <v>160</v>
      </c>
      <c r="D131" s="133" t="s">
        <v>133</v>
      </c>
      <c r="E131" s="134" t="s">
        <v>447</v>
      </c>
      <c r="F131" s="135" t="s">
        <v>446</v>
      </c>
      <c r="G131" s="136" t="s">
        <v>431</v>
      </c>
      <c r="H131" s="137">
        <v>1</v>
      </c>
      <c r="I131" s="138"/>
      <c r="J131" s="139">
        <f>ROUND(I131*H131,2)</f>
        <v>0</v>
      </c>
      <c r="K131" s="140"/>
      <c r="L131" s="32"/>
      <c r="M131" s="186" t="s">
        <v>1</v>
      </c>
      <c r="N131" s="187" t="s">
        <v>41</v>
      </c>
      <c r="O131" s="188"/>
      <c r="P131" s="189">
        <f>O131*H131</f>
        <v>0</v>
      </c>
      <c r="Q131" s="189">
        <v>0</v>
      </c>
      <c r="R131" s="189">
        <f>Q131*H131</f>
        <v>0</v>
      </c>
      <c r="S131" s="189">
        <v>0</v>
      </c>
      <c r="T131" s="190">
        <f>S131*H131</f>
        <v>0</v>
      </c>
      <c r="AR131" s="145" t="s">
        <v>419</v>
      </c>
      <c r="AT131" s="145" t="s">
        <v>133</v>
      </c>
      <c r="AU131" s="145" t="s">
        <v>86</v>
      </c>
      <c r="AY131" s="17" t="s">
        <v>129</v>
      </c>
      <c r="BE131" s="146">
        <f>IF(N131="základní",J131,0)</f>
        <v>0</v>
      </c>
      <c r="BF131" s="146">
        <f>IF(N131="snížená",J131,0)</f>
        <v>0</v>
      </c>
      <c r="BG131" s="146">
        <f>IF(N131="zákl. přenesená",J131,0)</f>
        <v>0</v>
      </c>
      <c r="BH131" s="146">
        <f>IF(N131="sníž. přenesená",J131,0)</f>
        <v>0</v>
      </c>
      <c r="BI131" s="146">
        <f>IF(N131="nulová",J131,0)</f>
        <v>0</v>
      </c>
      <c r="BJ131" s="17" t="s">
        <v>84</v>
      </c>
      <c r="BK131" s="146">
        <f>ROUND(I131*H131,2)</f>
        <v>0</v>
      </c>
      <c r="BL131" s="17" t="s">
        <v>419</v>
      </c>
      <c r="BM131" s="145" t="s">
        <v>448</v>
      </c>
    </row>
    <row r="132" spans="2:65" s="1" customFormat="1" ht="6.95" customHeight="1" x14ac:dyDescent="0.2">
      <c r="B132" s="43"/>
      <c r="C132" s="44"/>
      <c r="D132" s="44"/>
      <c r="E132" s="44"/>
      <c r="F132" s="44"/>
      <c r="G132" s="44"/>
      <c r="H132" s="44"/>
      <c r="I132" s="44"/>
      <c r="J132" s="44"/>
      <c r="K132" s="44"/>
      <c r="L132" s="32"/>
    </row>
  </sheetData>
  <sheetProtection algorithmName="SHA-512" hashValue="0l/1TCZU8b8ofRQlugpf9CMBqyAmTlorP1mgGXl02MPKX5vGO+9M6I2mmGU21lQIKZRvqEQDdIW9xJbcDt6ycA==" saltValue="icid5rVrzo9vkAdXQthA6iKSnVoXeYlxGftcJOXht/xfYuAowz5AWdM/ifXhbLQ0T+VsoZDjw3XNfYMdZdSAAg==" spinCount="100000" sheet="1" objects="1" scenarios="1" formatColumns="0" formatRows="0" autoFilter="0"/>
  <autoFilter ref="C120:K131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52-1-2022 - Oprava kanali...</vt:lpstr>
      <vt:lpstr>52-2-2022 - Vedlejší rozp...</vt:lpstr>
      <vt:lpstr>'52-1-2022 - Oprava kanali...'!Názvy_tisku</vt:lpstr>
      <vt:lpstr>'52-2-2022 - Vedlejší rozp...'!Názvy_tisku</vt:lpstr>
      <vt:lpstr>'Rekapitulace stavby'!Názvy_tisku</vt:lpstr>
      <vt:lpstr>'52-1-2022 - Oprava kanali...'!Oblast_tisku</vt:lpstr>
      <vt:lpstr>'52-2-2022 - Vedlejší rozp...'!Oblast_tisku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Němcová</dc:creator>
  <cp:lastModifiedBy>Lucie Vítová</cp:lastModifiedBy>
  <dcterms:created xsi:type="dcterms:W3CDTF">2022-09-09T09:38:07Z</dcterms:created>
  <dcterms:modified xsi:type="dcterms:W3CDTF">2024-03-26T08:49:06Z</dcterms:modified>
</cp:coreProperties>
</file>