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KROSplusData\Export\AQUAPROJEKT - ing. Manda\2017\Dunajovice - oprava vodovodu\oprava 8. 2\"/>
    </mc:Choice>
  </mc:AlternateContent>
  <bookViews>
    <workbookView xWindow="0" yWindow="0" windowWidth="17256" windowHeight="7272" activeTab="1"/>
  </bookViews>
  <sheets>
    <sheet name="Rekapitulace stavby" sheetId="1" r:id="rId1"/>
    <sheet name="09-2017 - Oprava vodovodu..." sheetId="2" r:id="rId2"/>
  </sheets>
  <definedNames>
    <definedName name="_xlnm.Print_Titles" localSheetId="1">'09-2017 - Oprava vodovodu...'!$133:$133</definedName>
    <definedName name="_xlnm.Print_Titles" localSheetId="0">'Rekapitulace stavby'!$85:$85</definedName>
    <definedName name="_xlnm.Print_Area" localSheetId="1">'09-2017 - Oprava vodovodu...'!$C$4:$Q$70,'09-2017 - Oprava vodovodu...'!$C$76:$Q$118,'09-2017 - Oprava vodovodu...'!$C$124:$Q$390</definedName>
    <definedName name="_xlnm.Print_Area" localSheetId="0">'Rekapitulace stavby'!$C$4:$AP$70,'Rekapitulace stavby'!$C$76:$AP$96</definedName>
  </definedNames>
  <calcPr calcId="162913"/>
</workbook>
</file>

<file path=xl/calcChain.xml><?xml version="1.0" encoding="utf-8"?>
<calcChain xmlns="http://schemas.openxmlformats.org/spreadsheetml/2006/main">
  <c r="N390" i="2" l="1"/>
  <c r="AY88" i="1"/>
  <c r="AX88" i="1"/>
  <c r="BI389" i="2"/>
  <c r="BH389" i="2"/>
  <c r="BG389" i="2"/>
  <c r="BF389" i="2"/>
  <c r="AA389" i="2"/>
  <c r="AA388" i="2" s="1"/>
  <c r="Y389" i="2"/>
  <c r="Y388" i="2" s="1"/>
  <c r="W389" i="2"/>
  <c r="W388" i="2" s="1"/>
  <c r="BK389" i="2"/>
  <c r="BK388" i="2" s="1"/>
  <c r="N388" i="2" s="1"/>
  <c r="N108" i="2" s="1"/>
  <c r="N389" i="2"/>
  <c r="BE389" i="2" s="1"/>
  <c r="BI387" i="2"/>
  <c r="BH387" i="2"/>
  <c r="BG387" i="2"/>
  <c r="BF387" i="2"/>
  <c r="AA387" i="2"/>
  <c r="AA386" i="2" s="1"/>
  <c r="Y387" i="2"/>
  <c r="Y386" i="2" s="1"/>
  <c r="W387" i="2"/>
  <c r="W386" i="2" s="1"/>
  <c r="BK387" i="2"/>
  <c r="BK386" i="2" s="1"/>
  <c r="N386" i="2" s="1"/>
  <c r="N107" i="2" s="1"/>
  <c r="N387" i="2"/>
  <c r="BE387" i="2" s="1"/>
  <c r="BI385" i="2"/>
  <c r="BH385" i="2"/>
  <c r="BG385" i="2"/>
  <c r="BF385" i="2"/>
  <c r="AA385" i="2"/>
  <c r="Y385" i="2"/>
  <c r="W385" i="2"/>
  <c r="BK385" i="2"/>
  <c r="N385" i="2"/>
  <c r="BE385" i="2" s="1"/>
  <c r="BI384" i="2"/>
  <c r="BH384" i="2"/>
  <c r="BG384" i="2"/>
  <c r="BF384" i="2"/>
  <c r="BE384" i="2"/>
  <c r="AA384" i="2"/>
  <c r="Y384" i="2"/>
  <c r="W384" i="2"/>
  <c r="BK384" i="2"/>
  <c r="N384" i="2"/>
  <c r="BI383" i="2"/>
  <c r="BH383" i="2"/>
  <c r="BG383" i="2"/>
  <c r="BF383" i="2"/>
  <c r="AA383" i="2"/>
  <c r="AA382" i="2" s="1"/>
  <c r="Y383" i="2"/>
  <c r="Y382" i="2" s="1"/>
  <c r="Y381" i="2" s="1"/>
  <c r="W383" i="2"/>
  <c r="W382" i="2" s="1"/>
  <c r="W381" i="2" s="1"/>
  <c r="BK383" i="2"/>
  <c r="BK382" i="2" s="1"/>
  <c r="N383" i="2"/>
  <c r="BE383" i="2" s="1"/>
  <c r="BI378" i="2"/>
  <c r="BH378" i="2"/>
  <c r="BG378" i="2"/>
  <c r="BF378" i="2"/>
  <c r="BE378" i="2"/>
  <c r="AA378" i="2"/>
  <c r="Y378" i="2"/>
  <c r="W378" i="2"/>
  <c r="BK378" i="2"/>
  <c r="N378" i="2"/>
  <c r="BI377" i="2"/>
  <c r="BH377" i="2"/>
  <c r="BG377" i="2"/>
  <c r="BF377" i="2"/>
  <c r="BE377" i="2"/>
  <c r="AA377" i="2"/>
  <c r="Y377" i="2"/>
  <c r="W377" i="2"/>
  <c r="BK377" i="2"/>
  <c r="N377" i="2"/>
  <c r="BI376" i="2"/>
  <c r="BH376" i="2"/>
  <c r="BG376" i="2"/>
  <c r="BF376" i="2"/>
  <c r="BE376" i="2"/>
  <c r="AA376" i="2"/>
  <c r="Y376" i="2"/>
  <c r="W376" i="2"/>
  <c r="BK376" i="2"/>
  <c r="N376" i="2"/>
  <c r="BI373" i="2"/>
  <c r="BH373" i="2"/>
  <c r="BG373" i="2"/>
  <c r="BF373" i="2"/>
  <c r="AA373" i="2"/>
  <c r="Y373" i="2"/>
  <c r="W373" i="2"/>
  <c r="BK373" i="2"/>
  <c r="N373" i="2"/>
  <c r="BE373" i="2" s="1"/>
  <c r="BI371" i="2"/>
  <c r="BH371" i="2"/>
  <c r="BG371" i="2"/>
  <c r="BF371" i="2"/>
  <c r="BE371" i="2"/>
  <c r="AA371" i="2"/>
  <c r="Y371" i="2"/>
  <c r="W371" i="2"/>
  <c r="BK371" i="2"/>
  <c r="N371" i="2"/>
  <c r="BI370" i="2"/>
  <c r="BH370" i="2"/>
  <c r="BG370" i="2"/>
  <c r="BF370" i="2"/>
  <c r="BE370" i="2"/>
  <c r="AA370" i="2"/>
  <c r="Y370" i="2"/>
  <c r="W370" i="2"/>
  <c r="BK370" i="2"/>
  <c r="N370" i="2"/>
  <c r="BI369" i="2"/>
  <c r="BH369" i="2"/>
  <c r="BG369" i="2"/>
  <c r="BF369" i="2"/>
  <c r="BE369" i="2"/>
  <c r="AA369" i="2"/>
  <c r="AA368" i="2" s="1"/>
  <c r="AA367" i="2" s="1"/>
  <c r="Y369" i="2"/>
  <c r="Y368" i="2" s="1"/>
  <c r="Y367" i="2" s="1"/>
  <c r="W369" i="2"/>
  <c r="W368" i="2" s="1"/>
  <c r="W367" i="2" s="1"/>
  <c r="BK369" i="2"/>
  <c r="BK368" i="2" s="1"/>
  <c r="N369" i="2"/>
  <c r="BI366" i="2"/>
  <c r="BH366" i="2"/>
  <c r="BG366" i="2"/>
  <c r="BF366" i="2"/>
  <c r="BE366" i="2"/>
  <c r="AA366" i="2"/>
  <c r="AA365" i="2" s="1"/>
  <c r="Y366" i="2"/>
  <c r="Y365" i="2" s="1"/>
  <c r="W366" i="2"/>
  <c r="W365" i="2" s="1"/>
  <c r="BK366" i="2"/>
  <c r="BK365" i="2" s="1"/>
  <c r="N365" i="2" s="1"/>
  <c r="N102" i="2" s="1"/>
  <c r="N366" i="2"/>
  <c r="BI362" i="2"/>
  <c r="BH362" i="2"/>
  <c r="BG362" i="2"/>
  <c r="BF362" i="2"/>
  <c r="AA362" i="2"/>
  <c r="Y362" i="2"/>
  <c r="W362" i="2"/>
  <c r="BK362" i="2"/>
  <c r="N362" i="2"/>
  <c r="BE362" i="2" s="1"/>
  <c r="BI361" i="2"/>
  <c r="BH361" i="2"/>
  <c r="BG361" i="2"/>
  <c r="BF361" i="2"/>
  <c r="AA361" i="2"/>
  <c r="AA360" i="2" s="1"/>
  <c r="Y361" i="2"/>
  <c r="Y360" i="2" s="1"/>
  <c r="W361" i="2"/>
  <c r="W360" i="2" s="1"/>
  <c r="BK361" i="2"/>
  <c r="BK360" i="2" s="1"/>
  <c r="N360" i="2" s="1"/>
  <c r="N101" i="2" s="1"/>
  <c r="N361" i="2"/>
  <c r="BE361" i="2" s="1"/>
  <c r="BI357" i="2"/>
  <c r="BH357" i="2"/>
  <c r="BG357" i="2"/>
  <c r="BF357" i="2"/>
  <c r="BE357" i="2"/>
  <c r="AA357" i="2"/>
  <c r="AA356" i="2" s="1"/>
  <c r="AA355" i="2" s="1"/>
  <c r="Y357" i="2"/>
  <c r="Y356" i="2" s="1"/>
  <c r="W357" i="2"/>
  <c r="W356" i="2" s="1"/>
  <c r="BK357" i="2"/>
  <c r="BK356" i="2" s="1"/>
  <c r="N357" i="2"/>
  <c r="BI354" i="2"/>
  <c r="BH354" i="2"/>
  <c r="BG354" i="2"/>
  <c r="BF354" i="2"/>
  <c r="BE354" i="2"/>
  <c r="AA354" i="2"/>
  <c r="Y354" i="2"/>
  <c r="W354" i="2"/>
  <c r="BK354" i="2"/>
  <c r="N354" i="2"/>
  <c r="BI352" i="2"/>
  <c r="BH352" i="2"/>
  <c r="BG352" i="2"/>
  <c r="BF352" i="2"/>
  <c r="BE352" i="2"/>
  <c r="AA352" i="2"/>
  <c r="Y352" i="2"/>
  <c r="W352" i="2"/>
  <c r="BK352" i="2"/>
  <c r="N352" i="2"/>
  <c r="BI348" i="2"/>
  <c r="BH348" i="2"/>
  <c r="BG348" i="2"/>
  <c r="BF348" i="2"/>
  <c r="BE348" i="2"/>
  <c r="AA348" i="2"/>
  <c r="Y348" i="2"/>
  <c r="W348" i="2"/>
  <c r="BK348" i="2"/>
  <c r="N348" i="2"/>
  <c r="BI343" i="2"/>
  <c r="BH343" i="2"/>
  <c r="BG343" i="2"/>
  <c r="BF343" i="2"/>
  <c r="BE343" i="2"/>
  <c r="AA343" i="2"/>
  <c r="Y343" i="2"/>
  <c r="W343" i="2"/>
  <c r="BK343" i="2"/>
  <c r="N343" i="2"/>
  <c r="BI342" i="2"/>
  <c r="BH342" i="2"/>
  <c r="BG342" i="2"/>
  <c r="BF342" i="2"/>
  <c r="BE342" i="2"/>
  <c r="AA342" i="2"/>
  <c r="Y342" i="2"/>
  <c r="W342" i="2"/>
  <c r="BK342" i="2"/>
  <c r="N342" i="2"/>
  <c r="BI341" i="2"/>
  <c r="BH341" i="2"/>
  <c r="BG341" i="2"/>
  <c r="BF341" i="2"/>
  <c r="BE341" i="2"/>
  <c r="AA341" i="2"/>
  <c r="Y341" i="2"/>
  <c r="W341" i="2"/>
  <c r="BK341" i="2"/>
  <c r="N341" i="2"/>
  <c r="BI340" i="2"/>
  <c r="BH340" i="2"/>
  <c r="BG340" i="2"/>
  <c r="BF340" i="2"/>
  <c r="BE340" i="2"/>
  <c r="AA340" i="2"/>
  <c r="Y340" i="2"/>
  <c r="W340" i="2"/>
  <c r="BK340" i="2"/>
  <c r="N340" i="2"/>
  <c r="BI339" i="2"/>
  <c r="BH339" i="2"/>
  <c r="BG339" i="2"/>
  <c r="BF339" i="2"/>
  <c r="BE339" i="2"/>
  <c r="AA339" i="2"/>
  <c r="Y339" i="2"/>
  <c r="W339" i="2"/>
  <c r="BK339" i="2"/>
  <c r="N339" i="2"/>
  <c r="BI338" i="2"/>
  <c r="BH338" i="2"/>
  <c r="BG338" i="2"/>
  <c r="BF338" i="2"/>
  <c r="BE338" i="2"/>
  <c r="AA338" i="2"/>
  <c r="Y338" i="2"/>
  <c r="W338" i="2"/>
  <c r="BK338" i="2"/>
  <c r="N338" i="2"/>
  <c r="BI334" i="2"/>
  <c r="BH334" i="2"/>
  <c r="BG334" i="2"/>
  <c r="BF334" i="2"/>
  <c r="BE334" i="2"/>
  <c r="AA334" i="2"/>
  <c r="Y334" i="2"/>
  <c r="W334" i="2"/>
  <c r="BK334" i="2"/>
  <c r="N334" i="2"/>
  <c r="BI333" i="2"/>
  <c r="BH333" i="2"/>
  <c r="BG333" i="2"/>
  <c r="BF333" i="2"/>
  <c r="BE333" i="2"/>
  <c r="AA333" i="2"/>
  <c r="Y333" i="2"/>
  <c r="W333" i="2"/>
  <c r="BK333" i="2"/>
  <c r="N333" i="2"/>
  <c r="BI330" i="2"/>
  <c r="BH330" i="2"/>
  <c r="BG330" i="2"/>
  <c r="BF330" i="2"/>
  <c r="BE330" i="2"/>
  <c r="AA330" i="2"/>
  <c r="Y330" i="2"/>
  <c r="W330" i="2"/>
  <c r="BK330" i="2"/>
  <c r="N330" i="2"/>
  <c r="BI326" i="2"/>
  <c r="BH326" i="2"/>
  <c r="BG326" i="2"/>
  <c r="BF326" i="2"/>
  <c r="BE326" i="2"/>
  <c r="AA326" i="2"/>
  <c r="Y326" i="2"/>
  <c r="W326" i="2"/>
  <c r="BK326" i="2"/>
  <c r="N326" i="2"/>
  <c r="BI325" i="2"/>
  <c r="BH325" i="2"/>
  <c r="BG325" i="2"/>
  <c r="BF325" i="2"/>
  <c r="BE325" i="2"/>
  <c r="AA325" i="2"/>
  <c r="Y325" i="2"/>
  <c r="W325" i="2"/>
  <c r="BK325" i="2"/>
  <c r="N325" i="2"/>
  <c r="BI324" i="2"/>
  <c r="BH324" i="2"/>
  <c r="BG324" i="2"/>
  <c r="BF324" i="2"/>
  <c r="BE324" i="2"/>
  <c r="AA324" i="2"/>
  <c r="Y324" i="2"/>
  <c r="W324" i="2"/>
  <c r="BK324" i="2"/>
  <c r="N324" i="2"/>
  <c r="BI320" i="2"/>
  <c r="BH320" i="2"/>
  <c r="BG320" i="2"/>
  <c r="BF320" i="2"/>
  <c r="BE320" i="2"/>
  <c r="AA320" i="2"/>
  <c r="Y320" i="2"/>
  <c r="W320" i="2"/>
  <c r="BK320" i="2"/>
  <c r="N320" i="2"/>
  <c r="BI319" i="2"/>
  <c r="BH319" i="2"/>
  <c r="BG319" i="2"/>
  <c r="BF319" i="2"/>
  <c r="BE319" i="2"/>
  <c r="AA319" i="2"/>
  <c r="Y319" i="2"/>
  <c r="W319" i="2"/>
  <c r="BK319" i="2"/>
  <c r="N319" i="2"/>
  <c r="BI318" i="2"/>
  <c r="BH318" i="2"/>
  <c r="BG318" i="2"/>
  <c r="BF318" i="2"/>
  <c r="BE318" i="2"/>
  <c r="AA318" i="2"/>
  <c r="Y318" i="2"/>
  <c r="W318" i="2"/>
  <c r="BK318" i="2"/>
  <c r="N318" i="2"/>
  <c r="BI317" i="2"/>
  <c r="BH317" i="2"/>
  <c r="BG317" i="2"/>
  <c r="BF317" i="2"/>
  <c r="BE317" i="2"/>
  <c r="AA317" i="2"/>
  <c r="Y317" i="2"/>
  <c r="W317" i="2"/>
  <c r="BK317" i="2"/>
  <c r="N317" i="2"/>
  <c r="BI316" i="2"/>
  <c r="BH316" i="2"/>
  <c r="BG316" i="2"/>
  <c r="BF316" i="2"/>
  <c r="BE316" i="2"/>
  <c r="AA316" i="2"/>
  <c r="Y316" i="2"/>
  <c r="W316" i="2"/>
  <c r="BK316" i="2"/>
  <c r="N316" i="2"/>
  <c r="BI315" i="2"/>
  <c r="BH315" i="2"/>
  <c r="BG315" i="2"/>
  <c r="BF315" i="2"/>
  <c r="BE315" i="2"/>
  <c r="AA315" i="2"/>
  <c r="Y315" i="2"/>
  <c r="W315" i="2"/>
  <c r="BK315" i="2"/>
  <c r="N315" i="2"/>
  <c r="BI313" i="2"/>
  <c r="BH313" i="2"/>
  <c r="BG313" i="2"/>
  <c r="BF313" i="2"/>
  <c r="BE313" i="2"/>
  <c r="AA313" i="2"/>
  <c r="Y313" i="2"/>
  <c r="W313" i="2"/>
  <c r="BK313" i="2"/>
  <c r="N313" i="2"/>
  <c r="BI312" i="2"/>
  <c r="BH312" i="2"/>
  <c r="BG312" i="2"/>
  <c r="BF312" i="2"/>
  <c r="BE312" i="2"/>
  <c r="AA312" i="2"/>
  <c r="Y312" i="2"/>
  <c r="W312" i="2"/>
  <c r="BK312" i="2"/>
  <c r="N312" i="2"/>
  <c r="BI311" i="2"/>
  <c r="BH311" i="2"/>
  <c r="BG311" i="2"/>
  <c r="BF311" i="2"/>
  <c r="BE311" i="2"/>
  <c r="AA311" i="2"/>
  <c r="Y311" i="2"/>
  <c r="W311" i="2"/>
  <c r="BK311" i="2"/>
  <c r="N311" i="2"/>
  <c r="BI310" i="2"/>
  <c r="BH310" i="2"/>
  <c r="BG310" i="2"/>
  <c r="BF310" i="2"/>
  <c r="BE310" i="2"/>
  <c r="AA310" i="2"/>
  <c r="Y310" i="2"/>
  <c r="W310" i="2"/>
  <c r="BK310" i="2"/>
  <c r="N310" i="2"/>
  <c r="BI305" i="2"/>
  <c r="BH305" i="2"/>
  <c r="BG305" i="2"/>
  <c r="BF305" i="2"/>
  <c r="BE305" i="2"/>
  <c r="AA305" i="2"/>
  <c r="Y305" i="2"/>
  <c r="W305" i="2"/>
  <c r="BK305" i="2"/>
  <c r="N305" i="2"/>
  <c r="BI304" i="2"/>
  <c r="BH304" i="2"/>
  <c r="BG304" i="2"/>
  <c r="BF304" i="2"/>
  <c r="BE304" i="2"/>
  <c r="AA304" i="2"/>
  <c r="Y304" i="2"/>
  <c r="W304" i="2"/>
  <c r="BK304" i="2"/>
  <c r="N304" i="2"/>
  <c r="BI298" i="2"/>
  <c r="BH298" i="2"/>
  <c r="BG298" i="2"/>
  <c r="BF298" i="2"/>
  <c r="BE298" i="2"/>
  <c r="AA298" i="2"/>
  <c r="Y298" i="2"/>
  <c r="W298" i="2"/>
  <c r="BK298" i="2"/>
  <c r="N298" i="2"/>
  <c r="BI297" i="2"/>
  <c r="BH297" i="2"/>
  <c r="BG297" i="2"/>
  <c r="BF297" i="2"/>
  <c r="BE297" i="2"/>
  <c r="AA297" i="2"/>
  <c r="Y297" i="2"/>
  <c r="W297" i="2"/>
  <c r="BK297" i="2"/>
  <c r="N297" i="2"/>
  <c r="BI295" i="2"/>
  <c r="BH295" i="2"/>
  <c r="BG295" i="2"/>
  <c r="BF295" i="2"/>
  <c r="BE295" i="2"/>
  <c r="AA295" i="2"/>
  <c r="Y295" i="2"/>
  <c r="W295" i="2"/>
  <c r="BK295" i="2"/>
  <c r="N295" i="2"/>
  <c r="BI292" i="2"/>
  <c r="BH292" i="2"/>
  <c r="BG292" i="2"/>
  <c r="BF292" i="2"/>
  <c r="BE292" i="2"/>
  <c r="AA292" i="2"/>
  <c r="Y292" i="2"/>
  <c r="W292" i="2"/>
  <c r="BK292" i="2"/>
  <c r="N292" i="2"/>
  <c r="BI290" i="2"/>
  <c r="BH290" i="2"/>
  <c r="BG290" i="2"/>
  <c r="BF290" i="2"/>
  <c r="BE290" i="2"/>
  <c r="AA290" i="2"/>
  <c r="Y290" i="2"/>
  <c r="W290" i="2"/>
  <c r="BK290" i="2"/>
  <c r="N290" i="2"/>
  <c r="BI287" i="2"/>
  <c r="BH287" i="2"/>
  <c r="BG287" i="2"/>
  <c r="BF287" i="2"/>
  <c r="BE287" i="2"/>
  <c r="AA287" i="2"/>
  <c r="Y287" i="2"/>
  <c r="W287" i="2"/>
  <c r="BK287" i="2"/>
  <c r="N287" i="2"/>
  <c r="BI283" i="2"/>
  <c r="BH283" i="2"/>
  <c r="BG283" i="2"/>
  <c r="BF283" i="2"/>
  <c r="BE283" i="2"/>
  <c r="AA283" i="2"/>
  <c r="Y283" i="2"/>
  <c r="W283" i="2"/>
  <c r="BK283" i="2"/>
  <c r="N283" i="2"/>
  <c r="BI280" i="2"/>
  <c r="BH280" i="2"/>
  <c r="BG280" i="2"/>
  <c r="BF280" i="2"/>
  <c r="BE280" i="2"/>
  <c r="AA280" i="2"/>
  <c r="Y280" i="2"/>
  <c r="W280" i="2"/>
  <c r="BK280" i="2"/>
  <c r="N280" i="2"/>
  <c r="BI278" i="2"/>
  <c r="BH278" i="2"/>
  <c r="BG278" i="2"/>
  <c r="BF278" i="2"/>
  <c r="BE278" i="2"/>
  <c r="AA278" i="2"/>
  <c r="Y278" i="2"/>
  <c r="W278" i="2"/>
  <c r="BK278" i="2"/>
  <c r="N278" i="2"/>
  <c r="BI277" i="2"/>
  <c r="BH277" i="2"/>
  <c r="BG277" i="2"/>
  <c r="BF277" i="2"/>
  <c r="BE277" i="2"/>
  <c r="AA277" i="2"/>
  <c r="Y277" i="2"/>
  <c r="W277" i="2"/>
  <c r="BK277" i="2"/>
  <c r="N277" i="2"/>
  <c r="BI276" i="2"/>
  <c r="BH276" i="2"/>
  <c r="BG276" i="2"/>
  <c r="BF276" i="2"/>
  <c r="BE276" i="2"/>
  <c r="AA276" i="2"/>
  <c r="Y276" i="2"/>
  <c r="W276" i="2"/>
  <c r="BK276" i="2"/>
  <c r="N276" i="2"/>
  <c r="BI275" i="2"/>
  <c r="BH275" i="2"/>
  <c r="BG275" i="2"/>
  <c r="BF275" i="2"/>
  <c r="BE275" i="2"/>
  <c r="AA275" i="2"/>
  <c r="Y275" i="2"/>
  <c r="W275" i="2"/>
  <c r="BK275" i="2"/>
  <c r="N275" i="2"/>
  <c r="BI270" i="2"/>
  <c r="BH270" i="2"/>
  <c r="BG270" i="2"/>
  <c r="BF270" i="2"/>
  <c r="BE270" i="2"/>
  <c r="AA270" i="2"/>
  <c r="Y270" i="2"/>
  <c r="W270" i="2"/>
  <c r="BK270" i="2"/>
  <c r="N270" i="2"/>
  <c r="BI269" i="2"/>
  <c r="BH269" i="2"/>
  <c r="BG269" i="2"/>
  <c r="BF269" i="2"/>
  <c r="BE269" i="2"/>
  <c r="AA269" i="2"/>
  <c r="Y269" i="2"/>
  <c r="W269" i="2"/>
  <c r="BK269" i="2"/>
  <c r="N269" i="2"/>
  <c r="BI268" i="2"/>
  <c r="BH268" i="2"/>
  <c r="BG268" i="2"/>
  <c r="BF268" i="2"/>
  <c r="BE268" i="2"/>
  <c r="AA268" i="2"/>
  <c r="Y268" i="2"/>
  <c r="W268" i="2"/>
  <c r="BK268" i="2"/>
  <c r="N268" i="2"/>
  <c r="BI267" i="2"/>
  <c r="BH267" i="2"/>
  <c r="BG267" i="2"/>
  <c r="BF267" i="2"/>
  <c r="BE267" i="2"/>
  <c r="AA267" i="2"/>
  <c r="Y267" i="2"/>
  <c r="W267" i="2"/>
  <c r="BK267" i="2"/>
  <c r="N267" i="2"/>
  <c r="BI266" i="2"/>
  <c r="BH266" i="2"/>
  <c r="BG266" i="2"/>
  <c r="BF266" i="2"/>
  <c r="BE266" i="2"/>
  <c r="AA266" i="2"/>
  <c r="Y266" i="2"/>
  <c r="W266" i="2"/>
  <c r="BK266" i="2"/>
  <c r="N266" i="2"/>
  <c r="BI265" i="2"/>
  <c r="BH265" i="2"/>
  <c r="BG265" i="2"/>
  <c r="BF265" i="2"/>
  <c r="BE265" i="2"/>
  <c r="AA265" i="2"/>
  <c r="Y265" i="2"/>
  <c r="W265" i="2"/>
  <c r="BK265" i="2"/>
  <c r="N265" i="2"/>
  <c r="BI264" i="2"/>
  <c r="BH264" i="2"/>
  <c r="BG264" i="2"/>
  <c r="BF264" i="2"/>
  <c r="BE264" i="2"/>
  <c r="AA264" i="2"/>
  <c r="Y264" i="2"/>
  <c r="W264" i="2"/>
  <c r="BK264" i="2"/>
  <c r="N264" i="2"/>
  <c r="BI256" i="2"/>
  <c r="BH256" i="2"/>
  <c r="BG256" i="2"/>
  <c r="BF256" i="2"/>
  <c r="BE256" i="2"/>
  <c r="AA256" i="2"/>
  <c r="AA255" i="2" s="1"/>
  <c r="Y256" i="2"/>
  <c r="Y255" i="2" s="1"/>
  <c r="W256" i="2"/>
  <c r="W255" i="2" s="1"/>
  <c r="BK256" i="2"/>
  <c r="BK255" i="2" s="1"/>
  <c r="N255" i="2" s="1"/>
  <c r="N98" i="2" s="1"/>
  <c r="N256" i="2"/>
  <c r="BI251" i="2"/>
  <c r="BH251" i="2"/>
  <c r="BG251" i="2"/>
  <c r="BF251" i="2"/>
  <c r="AA251" i="2"/>
  <c r="Y251" i="2"/>
  <c r="W251" i="2"/>
  <c r="BK251" i="2"/>
  <c r="N251" i="2"/>
  <c r="BE251" i="2" s="1"/>
  <c r="BI247" i="2"/>
  <c r="BH247" i="2"/>
  <c r="BG247" i="2"/>
  <c r="BF247" i="2"/>
  <c r="AA247" i="2"/>
  <c r="AA246" i="2" s="1"/>
  <c r="Y247" i="2"/>
  <c r="Y246" i="2" s="1"/>
  <c r="W247" i="2"/>
  <c r="W246" i="2" s="1"/>
  <c r="BK247" i="2"/>
  <c r="BK246" i="2" s="1"/>
  <c r="N246" i="2" s="1"/>
  <c r="N97" i="2" s="1"/>
  <c r="N247" i="2"/>
  <c r="BE247" i="2" s="1"/>
  <c r="BI236" i="2"/>
  <c r="BH236" i="2"/>
  <c r="BG236" i="2"/>
  <c r="BF236" i="2"/>
  <c r="BE236" i="2"/>
  <c r="AA236" i="2"/>
  <c r="AA235" i="2" s="1"/>
  <c r="Y236" i="2"/>
  <c r="Y235" i="2" s="1"/>
  <c r="W236" i="2"/>
  <c r="W235" i="2" s="1"/>
  <c r="BK236" i="2"/>
  <c r="BK235" i="2" s="1"/>
  <c r="N235" i="2" s="1"/>
  <c r="N96" i="2" s="1"/>
  <c r="N236" i="2"/>
  <c r="BI232" i="2"/>
  <c r="BH232" i="2"/>
  <c r="BG232" i="2"/>
  <c r="BF232" i="2"/>
  <c r="AA232" i="2"/>
  <c r="Y232" i="2"/>
  <c r="W232" i="2"/>
  <c r="BK232" i="2"/>
  <c r="N232" i="2"/>
  <c r="BE232" i="2" s="1"/>
  <c r="BI222" i="2"/>
  <c r="BH222" i="2"/>
  <c r="BG222" i="2"/>
  <c r="BF222" i="2"/>
  <c r="AA222" i="2"/>
  <c r="Y222" i="2"/>
  <c r="W222" i="2"/>
  <c r="BK222" i="2"/>
  <c r="N222" i="2"/>
  <c r="BE222" i="2" s="1"/>
  <c r="BI217" i="2"/>
  <c r="BH217" i="2"/>
  <c r="BG217" i="2"/>
  <c r="BF217" i="2"/>
  <c r="AA217" i="2"/>
  <c r="Y217" i="2"/>
  <c r="W217" i="2"/>
  <c r="BK217" i="2"/>
  <c r="N217" i="2"/>
  <c r="BE217" i="2" s="1"/>
  <c r="BI215" i="2"/>
  <c r="BH215" i="2"/>
  <c r="BG215" i="2"/>
  <c r="BF215" i="2"/>
  <c r="AA215" i="2"/>
  <c r="AA214" i="2" s="1"/>
  <c r="Y215" i="2"/>
  <c r="Y214" i="2" s="1"/>
  <c r="W215" i="2"/>
  <c r="W214" i="2" s="1"/>
  <c r="BK215" i="2"/>
  <c r="BK214" i="2" s="1"/>
  <c r="N214" i="2" s="1"/>
  <c r="N95" i="2" s="1"/>
  <c r="N215" i="2"/>
  <c r="BE215" i="2" s="1"/>
  <c r="BI212" i="2"/>
  <c r="BH212" i="2"/>
  <c r="BG212" i="2"/>
  <c r="BF212" i="2"/>
  <c r="BE212" i="2"/>
  <c r="AA212" i="2"/>
  <c r="Y212" i="2"/>
  <c r="W212" i="2"/>
  <c r="BK212" i="2"/>
  <c r="N212" i="2"/>
  <c r="BI207" i="2"/>
  <c r="BH207" i="2"/>
  <c r="BG207" i="2"/>
  <c r="BF207" i="2"/>
  <c r="BE207" i="2"/>
  <c r="AA207" i="2"/>
  <c r="Y207" i="2"/>
  <c r="W207" i="2"/>
  <c r="BK207" i="2"/>
  <c r="N207" i="2"/>
  <c r="BI205" i="2"/>
  <c r="BH205" i="2"/>
  <c r="BG205" i="2"/>
  <c r="BF205" i="2"/>
  <c r="BE205" i="2"/>
  <c r="AA205" i="2"/>
  <c r="AA204" i="2" s="1"/>
  <c r="Y205" i="2"/>
  <c r="Y204" i="2" s="1"/>
  <c r="W205" i="2"/>
  <c r="W204" i="2" s="1"/>
  <c r="BK205" i="2"/>
  <c r="BK204" i="2" s="1"/>
  <c r="N204" i="2" s="1"/>
  <c r="N94" i="2" s="1"/>
  <c r="N205" i="2"/>
  <c r="BI203" i="2"/>
  <c r="BH203" i="2"/>
  <c r="BG203" i="2"/>
  <c r="BF203" i="2"/>
  <c r="AA203" i="2"/>
  <c r="Y203" i="2"/>
  <c r="W203" i="2"/>
  <c r="BK203" i="2"/>
  <c r="N203" i="2"/>
  <c r="BE203" i="2" s="1"/>
  <c r="BI188" i="2"/>
  <c r="BH188" i="2"/>
  <c r="BG188" i="2"/>
  <c r="BF188" i="2"/>
  <c r="AA188" i="2"/>
  <c r="AA187" i="2" s="1"/>
  <c r="Y188" i="2"/>
  <c r="Y187" i="2" s="1"/>
  <c r="W188" i="2"/>
  <c r="W187" i="2" s="1"/>
  <c r="BK188" i="2"/>
  <c r="BK187" i="2" s="1"/>
  <c r="N187" i="2" s="1"/>
  <c r="N93" i="2" s="1"/>
  <c r="N188" i="2"/>
  <c r="BE188" i="2" s="1"/>
  <c r="BI186" i="2"/>
  <c r="BH186" i="2"/>
  <c r="BG186" i="2"/>
  <c r="BF186" i="2"/>
  <c r="BE186" i="2"/>
  <c r="AA186" i="2"/>
  <c r="Y186" i="2"/>
  <c r="W186" i="2"/>
  <c r="BK186" i="2"/>
  <c r="N186" i="2"/>
  <c r="BI183" i="2"/>
  <c r="BH183" i="2"/>
  <c r="BG183" i="2"/>
  <c r="BF183" i="2"/>
  <c r="BE183" i="2"/>
  <c r="AA183" i="2"/>
  <c r="Y183" i="2"/>
  <c r="W183" i="2"/>
  <c r="BK183" i="2"/>
  <c r="N183" i="2"/>
  <c r="BI182" i="2"/>
  <c r="BH182" i="2"/>
  <c r="BG182" i="2"/>
  <c r="BF182" i="2"/>
  <c r="BE182" i="2"/>
  <c r="AA182" i="2"/>
  <c r="Y182" i="2"/>
  <c r="W182" i="2"/>
  <c r="BK182" i="2"/>
  <c r="N182" i="2"/>
  <c r="BI161" i="2"/>
  <c r="BH161" i="2"/>
  <c r="BG161" i="2"/>
  <c r="BF161" i="2"/>
  <c r="BE161" i="2"/>
  <c r="AA161" i="2"/>
  <c r="AA160" i="2" s="1"/>
  <c r="Y161" i="2"/>
  <c r="Y160" i="2" s="1"/>
  <c r="W161" i="2"/>
  <c r="W160" i="2" s="1"/>
  <c r="BK161" i="2"/>
  <c r="BK160" i="2" s="1"/>
  <c r="N160" i="2" s="1"/>
  <c r="N92" i="2" s="1"/>
  <c r="N161" i="2"/>
  <c r="BI155" i="2"/>
  <c r="BH155" i="2"/>
  <c r="BG155" i="2"/>
  <c r="BF155" i="2"/>
  <c r="AA155" i="2"/>
  <c r="AA154" i="2" s="1"/>
  <c r="Y155" i="2"/>
  <c r="Y154" i="2" s="1"/>
  <c r="W155" i="2"/>
  <c r="W154" i="2" s="1"/>
  <c r="BK155" i="2"/>
  <c r="BK154" i="2" s="1"/>
  <c r="N154" i="2" s="1"/>
  <c r="N91" i="2" s="1"/>
  <c r="N155" i="2"/>
  <c r="BE155" i="2" s="1"/>
  <c r="BI150" i="2"/>
  <c r="BH150" i="2"/>
  <c r="BG150" i="2"/>
  <c r="BF150" i="2"/>
  <c r="BE150" i="2"/>
  <c r="AA150" i="2"/>
  <c r="Y150" i="2"/>
  <c r="W150" i="2"/>
  <c r="BK150" i="2"/>
  <c r="N150" i="2"/>
  <c r="BI147" i="2"/>
  <c r="BH147" i="2"/>
  <c r="BG147" i="2"/>
  <c r="BF147" i="2"/>
  <c r="BE147" i="2"/>
  <c r="AA147" i="2"/>
  <c r="Y147" i="2"/>
  <c r="W147" i="2"/>
  <c r="BK147" i="2"/>
  <c r="N147" i="2"/>
  <c r="BI140" i="2"/>
  <c r="BH140" i="2"/>
  <c r="BG140" i="2"/>
  <c r="BF140" i="2"/>
  <c r="BE140" i="2"/>
  <c r="AA140" i="2"/>
  <c r="Y140" i="2"/>
  <c r="W140" i="2"/>
  <c r="BK140" i="2"/>
  <c r="N140" i="2"/>
  <c r="BI138" i="2"/>
  <c r="BH138" i="2"/>
  <c r="BG138" i="2"/>
  <c r="BF138" i="2"/>
  <c r="BE138" i="2"/>
  <c r="AA138" i="2"/>
  <c r="AA137" i="2" s="1"/>
  <c r="Y138" i="2"/>
  <c r="Y137" i="2" s="1"/>
  <c r="Y136" i="2" s="1"/>
  <c r="W138" i="2"/>
  <c r="W137" i="2" s="1"/>
  <c r="BK138" i="2"/>
  <c r="BK137" i="2" s="1"/>
  <c r="N138" i="2"/>
  <c r="M131" i="2"/>
  <c r="M130" i="2"/>
  <c r="F130" i="2"/>
  <c r="F128" i="2"/>
  <c r="F126" i="2"/>
  <c r="BI116" i="2"/>
  <c r="BH116" i="2"/>
  <c r="BG116" i="2"/>
  <c r="BF116" i="2"/>
  <c r="BI115" i="2"/>
  <c r="BH115" i="2"/>
  <c r="BG115" i="2"/>
  <c r="BF115" i="2"/>
  <c r="BI114" i="2"/>
  <c r="BH114" i="2"/>
  <c r="BG114" i="2"/>
  <c r="BF114" i="2"/>
  <c r="BI113" i="2"/>
  <c r="BH113" i="2"/>
  <c r="BG113" i="2"/>
  <c r="BF113" i="2"/>
  <c r="BI112" i="2"/>
  <c r="BH112" i="2"/>
  <c r="BG112" i="2"/>
  <c r="BF112" i="2"/>
  <c r="BI111" i="2"/>
  <c r="H35" i="2" s="1"/>
  <c r="BD88" i="1" s="1"/>
  <c r="BD87" i="1" s="1"/>
  <c r="W35" i="1" s="1"/>
  <c r="BH111" i="2"/>
  <c r="H34" i="2" s="1"/>
  <c r="BC88" i="1" s="1"/>
  <c r="BC87" i="1" s="1"/>
  <c r="BG111" i="2"/>
  <c r="H33" i="2" s="1"/>
  <c r="BB88" i="1" s="1"/>
  <c r="BB87" i="1" s="1"/>
  <c r="BF111" i="2"/>
  <c r="H32" i="2" s="1"/>
  <c r="BA88" i="1" s="1"/>
  <c r="BA87" i="1" s="1"/>
  <c r="M83" i="2"/>
  <c r="M82" i="2"/>
  <c r="F82" i="2"/>
  <c r="F80" i="2"/>
  <c r="F78" i="2"/>
  <c r="O14" i="2"/>
  <c r="E14" i="2"/>
  <c r="F83" i="2" s="1"/>
  <c r="O13" i="2"/>
  <c r="O8" i="2"/>
  <c r="M128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2" i="1" l="1"/>
  <c r="AW87" i="1"/>
  <c r="AK32" i="1" s="1"/>
  <c r="AX87" i="1"/>
  <c r="W33" i="1"/>
  <c r="AA136" i="2"/>
  <c r="AA135" i="2" s="1"/>
  <c r="AA134" i="2" s="1"/>
  <c r="N356" i="2"/>
  <c r="N100" i="2" s="1"/>
  <c r="BK355" i="2"/>
  <c r="N355" i="2" s="1"/>
  <c r="N99" i="2" s="1"/>
  <c r="W34" i="1"/>
  <c r="AY87" i="1"/>
  <c r="BK136" i="2"/>
  <c r="N137" i="2"/>
  <c r="N90" i="2" s="1"/>
  <c r="W355" i="2"/>
  <c r="BK381" i="2"/>
  <c r="N381" i="2" s="1"/>
  <c r="N105" i="2" s="1"/>
  <c r="N382" i="2"/>
  <c r="N106" i="2" s="1"/>
  <c r="W136" i="2"/>
  <c r="W135" i="2" s="1"/>
  <c r="W134" i="2" s="1"/>
  <c r="AU88" i="1" s="1"/>
  <c r="AU87" i="1" s="1"/>
  <c r="Y355" i="2"/>
  <c r="Y135" i="2" s="1"/>
  <c r="Y134" i="2" s="1"/>
  <c r="N368" i="2"/>
  <c r="N104" i="2" s="1"/>
  <c r="BK367" i="2"/>
  <c r="N367" i="2" s="1"/>
  <c r="N103" i="2" s="1"/>
  <c r="AA381" i="2"/>
  <c r="M80" i="2"/>
  <c r="M32" i="2"/>
  <c r="AW88" i="1" s="1"/>
  <c r="F131" i="2"/>
  <c r="BK135" i="2" l="1"/>
  <c r="N136" i="2"/>
  <c r="N89" i="2" s="1"/>
  <c r="N135" i="2" l="1"/>
  <c r="N88" i="2" s="1"/>
  <c r="BK134" i="2"/>
  <c r="N134" i="2" s="1"/>
  <c r="N87" i="2" s="1"/>
  <c r="N115" i="2" l="1"/>
  <c r="BE115" i="2" s="1"/>
  <c r="N113" i="2"/>
  <c r="BE113" i="2" s="1"/>
  <c r="N111" i="2"/>
  <c r="N116" i="2"/>
  <c r="BE116" i="2" s="1"/>
  <c r="N114" i="2"/>
  <c r="BE114" i="2" s="1"/>
  <c r="N112" i="2"/>
  <c r="BE112" i="2" s="1"/>
  <c r="M26" i="2"/>
  <c r="N110" i="2" l="1"/>
  <c r="BE111" i="2"/>
  <c r="M31" i="2" l="1"/>
  <c r="AV88" i="1" s="1"/>
  <c r="AT88" i="1" s="1"/>
  <c r="H31" i="2"/>
  <c r="AZ88" i="1" s="1"/>
  <c r="AZ87" i="1" s="1"/>
  <c r="M27" i="2"/>
  <c r="L118" i="2"/>
  <c r="AS88" i="1" l="1"/>
  <c r="AS87" i="1" s="1"/>
  <c r="M29" i="2"/>
  <c r="AV87" i="1"/>
  <c r="AT87" i="1" l="1"/>
  <c r="AG88" i="1"/>
  <c r="L37" i="2"/>
  <c r="AN88" i="1" l="1"/>
  <c r="AG87" i="1"/>
  <c r="AK26" i="1" l="1"/>
  <c r="AG94" i="1"/>
  <c r="AG93" i="1"/>
  <c r="AG92" i="1"/>
  <c r="AG91" i="1"/>
  <c r="AN87" i="1"/>
  <c r="CD94" i="1" l="1"/>
  <c r="AV94" i="1"/>
  <c r="BY94" i="1" s="1"/>
  <c r="CD92" i="1"/>
  <c r="AV92" i="1"/>
  <c r="BY92" i="1" s="1"/>
  <c r="AN92" i="1"/>
  <c r="CD93" i="1"/>
  <c r="AV93" i="1"/>
  <c r="BY93" i="1" s="1"/>
  <c r="AN93" i="1"/>
  <c r="AG90" i="1"/>
  <c r="CD91" i="1"/>
  <c r="W31" i="1" s="1"/>
  <c r="AV91" i="1"/>
  <c r="BY91" i="1" s="1"/>
  <c r="AK31" i="1" s="1"/>
  <c r="AK27" i="1" l="1"/>
  <c r="AK29" i="1" s="1"/>
  <c r="AK37" i="1" s="1"/>
  <c r="AG96" i="1"/>
  <c r="AN91" i="1"/>
  <c r="AN90" i="1" s="1"/>
  <c r="AN96" i="1" s="1"/>
  <c r="AN94" i="1"/>
</calcChain>
</file>

<file path=xl/sharedStrings.xml><?xml version="1.0" encoding="utf-8"?>
<sst xmlns="http://schemas.openxmlformats.org/spreadsheetml/2006/main" count="2853" uniqueCount="614">
  <si>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</si>
  <si>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</si>
  <si>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</si>
  <si>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</si>
  <si>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</si>
  <si>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</si>
  <si>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</si>
  <si>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</si>
  <si>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</si>
  <si>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</si>
  <si>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</si>
  <si>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</si>
  <si>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</si>
  <si>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</si>
  <si>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</si>
  <si>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</si>
  <si>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</si>
  <si>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09/2017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</si>
  <si>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</si>
  <si>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</si>
  <si>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vodovodu Dunajovice</t>
  </si>
  <si>
    <t>JKSO:</t>
  </si>
  <si>
    <t>827 1</t>
  </si>
  <si>
    <t>CC-CZ:</t>
  </si>
  <si>
    <t>Místo:</t>
  </si>
  <si>
    <t>Dunajovice</t>
  </si>
  <si>
    <t>Datum:</t>
  </si>
  <si>
    <t>30.1.2017</t>
  </si>
  <si>
    <t>Objednatel:</t>
  </si>
  <si>
    <t>IČ:</t>
  </si>
  <si>
    <t>Obec Dunajovice, Dunajovice 4, 379 01 Třeboň</t>
  </si>
  <si>
    <t>DIČ:</t>
  </si>
  <si>
    <t>Zhotovitel:</t>
  </si>
  <si>
    <t>Vyplň údaj</t>
  </si>
  <si>
    <t>Projektant:</t>
  </si>
  <si>
    <t>AQUAPROJEKT, Na Sadech 2013/9, Č. Budějovice</t>
  </si>
  <si>
    <t>True</t>
  </si>
  <si>
    <t>Zpracovatel:</t>
  </si>
  <si>
    <t>Němcová Dagmar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</si>
  <si>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</si>
  <si>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</si>
  <si>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</si>
  <si>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</si>
  <si>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</si>
  <si>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</si>
  <si>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</si>
  <si>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</si>
  <si>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</si>
  <si>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</si>
  <si>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</si>
  <si>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</si>
  <si>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</si>
  <si>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</si>
  <si>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</si>
  <si>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</si>
  <si>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</si>
  <si>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</si>
  <si>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</si>
  <si>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</si>
  <si>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</si>
  <si>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</si>
  <si>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</si>
  <si>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</si>
  <si>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</si>
  <si>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</si>
  <si>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</si>
  <si>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</si>
  <si>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</si>
  <si>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</si>
  <si>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</si>
  <si>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</si>
  <si>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</si>
  <si>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</si>
  <si>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</si>
  <si>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</si>
  <si>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</si>
  <si>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</si>
  <si>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</si>
  <si>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</si>
  <si>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</si>
  <si>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</si>
  <si>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{e20bb587-02ad-44b7-93a8-310249b653a1}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</si>
  <si>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</si>
  <si>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</si>
  <si>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</si>
  <si>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</si>
  <si>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</si>
  <si>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</si>
  <si>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</si>
  <si>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</si>
  <si>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</si>
  <si>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</si>
  <si>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</si>
  <si>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</si>
  <si>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</si>
  <si>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</si>
  <si>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</si>
  <si>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</si>
  <si>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</si>
  <si>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</si>
  <si>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</si>
  <si>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</si>
  <si>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</si>
  <si>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</si>
  <si>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</si>
  <si>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</si>
  <si>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</si>
  <si>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</si>
  <si>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</si>
  <si>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</si>
  <si>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</si>
  <si>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</si>
  <si>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</si>
  <si>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15 - Zemní práce - zajištění výkopu, násypu a svahu</t>
  </si>
  <si>
    <t xml:space="preserve">      16 - Zemní práce - přemístění výkopku</t>
  </si>
  <si>
    <t xml:space="preserve">      17 - Zemní práce - konstrukce ze zemin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</si>
  <si>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</si>
  <si>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</si>
  <si>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</si>
  <si>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</si>
  <si>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96 - Bourání konstrukcí</t>
  </si>
  <si>
    <t xml:space="preserve">      997 - Přesun sutě</t>
  </si>
  <si>
    <t xml:space="preserve">  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</si>
  <si>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</si>
  <si>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</si>
  <si>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</si>
  <si>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</si>
  <si>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</si>
  <si>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</si>
  <si>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</si>
  <si>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</si>
  <si>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</si>
  <si>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</si>
  <si>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</si>
  <si>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</si>
  <si>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</si>
  <si>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</si>
  <si>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</si>
  <si>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</si>
  <si>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</si>
  <si>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</si>
  <si>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</si>
  <si>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</si>
  <si>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</si>
  <si>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</si>
  <si>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</si>
  <si>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</si>
  <si>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</si>
  <si>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</si>
  <si>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</si>
  <si>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</si>
  <si>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</si>
  <si>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</si>
  <si>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</si>
  <si>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113107242</t>
  </si>
  <si>
    <t>Odstranění podkladu nebo krytu pl přes 200 m2 živičných tl 100 mm</t>
  </si>
  <si>
    <t>m2</t>
  </si>
  <si>
    <t>4</t>
  </si>
  <si>
    <t>3</t>
  </si>
  <si>
    <t>596638585</t>
  </si>
  <si>
    <t>"místní komunikace - asfalt"  312,09*0,80</t>
  </si>
  <si>
    <t>VV</t>
  </si>
  <si>
    <t>113107222</t>
  </si>
  <si>
    <t>Odstranění podkladu pl přes 200 m2 z kameniva drceného tl 200 mm</t>
  </si>
  <si>
    <t>1857817339</t>
  </si>
  <si>
    <t>"štěrkodrť 0-32 mm - tl. 50 mm</t>
  </si>
  <si>
    <t>"štěrkodrť 0-63 mm - tl. 100 mm</t>
  </si>
  <si>
    <t>Součet</t>
  </si>
  <si>
    <t>119001412</t>
  </si>
  <si>
    <t>Dočasné zajištění potrubí betonového, ŽB, plastového nebo kameninového DN do 500</t>
  </si>
  <si>
    <t>m</t>
  </si>
  <si>
    <t>178383964</t>
  </si>
  <si>
    <t>kanalizace DN 300 - 4x</t>
  </si>
  <si>
    <t>2,0*4</t>
  </si>
  <si>
    <t>119001421</t>
  </si>
  <si>
    <t>Dočasné zajištění kabelů a kabelových tratí ze 3 volně ložených kabelů</t>
  </si>
  <si>
    <t>-840223325</t>
  </si>
  <si>
    <t>sdělovací vedení - 1x</t>
  </si>
  <si>
    <t>el. vedení NN (do 300 V) - 4x</t>
  </si>
  <si>
    <t>2,0*(1+4)</t>
  </si>
  <si>
    <t>5</t>
  </si>
  <si>
    <t>120001101</t>
  </si>
  <si>
    <t>Příplatek za ztížení vykopávky v blízkosti podzemního vedení</t>
  </si>
  <si>
    <t>m3</t>
  </si>
  <si>
    <t>-1364165897</t>
  </si>
  <si>
    <t>el. vedení NN - 4x</t>
  </si>
  <si>
    <t>kanalizace - 2x</t>
  </si>
  <si>
    <t>2,0*0,90*1,7*(4+1+2)</t>
  </si>
  <si>
    <t>6</t>
  </si>
  <si>
    <t>132201202</t>
  </si>
  <si>
    <t>Hloubení rýh š do 2000 mm v hornině tř. 3 objemu do 1000 m3</t>
  </si>
  <si>
    <t>-1281025871</t>
  </si>
  <si>
    <t>70% horniny 3 (odhad)</t>
  </si>
  <si>
    <t>potrubí D 90 x 8,2</t>
  </si>
  <si>
    <t>řad 1</t>
  </si>
  <si>
    <t>15,11*0,80*1,6</t>
  </si>
  <si>
    <t>26,89*0,80*(1,8+2,52+2,12+2,1+2,05+2,03)/6</t>
  </si>
  <si>
    <t>18,0*0,80*(2,03+1,87)/2</t>
  </si>
  <si>
    <t>80,0*0,80*(1,87+1,83+1,83+1,81+1,65+1,65+1,6+1,59+1,52+1,56)/10</t>
  </si>
  <si>
    <t>60,0*0,80*(1,56+1,6+1,6+1,61+1,62+1,6+1,55)/7</t>
  </si>
  <si>
    <t>112,09*0,80*(1,55+1,56+1,6+1,63+1,81+1,8+1,66+1,7+1,69+1,66+1,62+1,61)/12</t>
  </si>
  <si>
    <t>potrubí 63 x 5,8</t>
  </si>
  <si>
    <t>řad 2</t>
  </si>
  <si>
    <t>21,85*0,80*(1,52+1,51+1,5)/3</t>
  </si>
  <si>
    <t>řad 3</t>
  </si>
  <si>
    <t>10,36*0,80*(1,56+1,50)/2</t>
  </si>
  <si>
    <t>potrubí 32 x 3,0</t>
  </si>
  <si>
    <t>"přípojka"   13,94*0,80*1,50</t>
  </si>
  <si>
    <t>Mezisoučet</t>
  </si>
  <si>
    <t>481,716*0,70</t>
  </si>
  <si>
    <t>7</t>
  </si>
  <si>
    <t>132201209</t>
  </si>
  <si>
    <t>Příplatek za lepivost k hloubení rýh š do 2000 mm v hornině tř. 3</t>
  </si>
  <si>
    <t>977257259</t>
  </si>
  <si>
    <t>8</t>
  </si>
  <si>
    <t>132301202</t>
  </si>
  <si>
    <t>Hloubení rýh š do 2000 mm v hornině tř. 4 objemu do 1000 m3</t>
  </si>
  <si>
    <t>1666350923</t>
  </si>
  <si>
    <t>30% horniny 4 (odhad)</t>
  </si>
  <si>
    <t>481,716*0,30</t>
  </si>
  <si>
    <t>9</t>
  </si>
  <si>
    <t>132301209</t>
  </si>
  <si>
    <t>Příplatek za lepivost k hloubení rýh š do 2000 mm v hornině tř. 4</t>
  </si>
  <si>
    <t>-273792692</t>
  </si>
  <si>
    <t>10</t>
  </si>
  <si>
    <t>151101101</t>
  </si>
  <si>
    <t>Zřízení příložného pažení a rozepření stěn rýh hl do 2 m</t>
  </si>
  <si>
    <t>479632933</t>
  </si>
  <si>
    <t>15,11*2*1,6</t>
  </si>
  <si>
    <t>26,89*2*(1,8+2,52+2,12+2,1+2,05+2,03)/6</t>
  </si>
  <si>
    <t>18,0*2*(2,03+1,87)/2</t>
  </si>
  <si>
    <t>80,0*2*(1,87+1,83+1,83+1,81+1,65+1,65+1,6+1,59+1,52+1,56)/10</t>
  </si>
  <si>
    <t>60,0*2*(1,56+1,6+1,6+1,61+1,62+1,6+1,55)/7</t>
  </si>
  <si>
    <t>112,09*2*(1,55+1,56+1,6+1,63+1,81+1,8+1,66+1,7+1,69+1,66+1,62+1,61)/12</t>
  </si>
  <si>
    <t>21,85*2*(1,52+1,51+1,5)/3</t>
  </si>
  <si>
    <t>10,36*2*(1,56+1,50)/2</t>
  </si>
  <si>
    <t>přípojka</t>
  </si>
  <si>
    <t>13,94*2*1,50</t>
  </si>
  <si>
    <t>11</t>
  </si>
  <si>
    <t>151101111</t>
  </si>
  <si>
    <t>Odstranění příložného pažení a rozepření stěn rýh hl do 2 m</t>
  </si>
  <si>
    <t>1212658252</t>
  </si>
  <si>
    <t>12</t>
  </si>
  <si>
    <t>161101101</t>
  </si>
  <si>
    <t>Svislé přemístění výkopku z horniny tř. 1 až 4 hl výkopu do 2,5 m</t>
  </si>
  <si>
    <t>-1105980830</t>
  </si>
  <si>
    <t>"rýhy do 2000 mm (50%)"    481,716*0,50</t>
  </si>
  <si>
    <t>13</t>
  </si>
  <si>
    <t>162401102</t>
  </si>
  <si>
    <t>Vodorovné přemístění do 2000 m výkopku/sypaniny z horniny tř. 1 až 4</t>
  </si>
  <si>
    <t>-1862048103</t>
  </si>
  <si>
    <t>přebytečná zemina - skládka Dunajovice (2 km)</t>
  </si>
  <si>
    <t>"celkem výkop"    481,716</t>
  </si>
  <si>
    <t>"odpočet zeminy na zásyp"   -342,629</t>
  </si>
  <si>
    <t>14</t>
  </si>
  <si>
    <t>167101102</t>
  </si>
  <si>
    <t>Nakládání výkopku z hornin tř. 1 až 4 přes 100 m3</t>
  </si>
  <si>
    <t>-1075551079</t>
  </si>
  <si>
    <t>"přebytečná zemina"   139,087</t>
  </si>
  <si>
    <t>171201201</t>
  </si>
  <si>
    <t>Uložení sypaniny na skládky</t>
  </si>
  <si>
    <t>1207055341</t>
  </si>
  <si>
    <t>"přebytečná zemina (uložena bez poplatku)"   139,087</t>
  </si>
  <si>
    <t>16</t>
  </si>
  <si>
    <t>174101101</t>
  </si>
  <si>
    <t>Zásyp jam, šachet rýh nebo kolem objektů sypaninou se zhutněním</t>
  </si>
  <si>
    <t>-1915838186</t>
  </si>
  <si>
    <t>"celkem výkop"   481,716</t>
  </si>
  <si>
    <t>"odpočet obsypu"   -110,428</t>
  </si>
  <si>
    <t>"odpočet lože"   - 28,659</t>
  </si>
  <si>
    <t>17</t>
  </si>
  <si>
    <t>175111101</t>
  </si>
  <si>
    <t>Obsypání potrubí ručně sypaninou bez prohození, uloženou do 3 m</t>
  </si>
  <si>
    <t>-1182843775</t>
  </si>
  <si>
    <t>obsyp prohozenou zeminou 300 mm nad horní hranu potrubí</t>
  </si>
  <si>
    <t>"řad 1"   312,09*0,80*0,390</t>
  </si>
  <si>
    <t>potrubí D 63 x 5,8</t>
  </si>
  <si>
    <t>"řad 2"   21,85*0,80*0,363</t>
  </si>
  <si>
    <t>"řad 3"   10,36*0,80*0,363</t>
  </si>
  <si>
    <t>potrubí D 32 x 3,0</t>
  </si>
  <si>
    <t>"přípojka"   13,94*0,80*0,332</t>
  </si>
  <si>
    <t>18</t>
  </si>
  <si>
    <t>M</t>
  </si>
  <si>
    <t>583312800</t>
  </si>
  <si>
    <t>kamenivo těžené drobné frakce 0-1 (písek)</t>
  </si>
  <si>
    <t>t</t>
  </si>
  <si>
    <t>-1395103507</t>
  </si>
  <si>
    <t>15% na hutnění</t>
  </si>
  <si>
    <t>110,428*1,9*1,15</t>
  </si>
  <si>
    <t>19</t>
  </si>
  <si>
    <t>451573111</t>
  </si>
  <si>
    <t>Lože pod potrubí a drobné objekty otevřený výkop z písku a štěrkopísku</t>
  </si>
  <si>
    <t>2045621067</t>
  </si>
  <si>
    <t>lože pod potrubí - tl. 100 mm</t>
  </si>
  <si>
    <t>"řad 1"   312,09*0,80*0,10</t>
  </si>
  <si>
    <t>"řad 2"   21,85*0,80*0,10</t>
  </si>
  <si>
    <t>"řad 3"   10,36*0,80*0,10</t>
  </si>
  <si>
    <t>"přípojka"   13,94*0,80*0,10</t>
  </si>
  <si>
    <t>20</t>
  </si>
  <si>
    <t>564831111</t>
  </si>
  <si>
    <t>Podklad ze štěrkodrtě ŠD tl 100 mm</t>
  </si>
  <si>
    <t>-1601359944</t>
  </si>
  <si>
    <t>oprava komunikace</t>
  </si>
  <si>
    <t xml:space="preserve">štěrkodrť 0-32 mm </t>
  </si>
  <si>
    <t>564861111</t>
  </si>
  <si>
    <t>Podklad ze štěrkodrtě ŠD tl 200 mm</t>
  </si>
  <si>
    <t>-1481477629</t>
  </si>
  <si>
    <t xml:space="preserve">štěrkodrť 0-63 mm </t>
  </si>
  <si>
    <t>22</t>
  </si>
  <si>
    <t>857242122</t>
  </si>
  <si>
    <t>Montáž litinových tvarovek jednoosých přírubových otevřený výkop do DN 80</t>
  </si>
  <si>
    <t>kus</t>
  </si>
  <si>
    <t>196464213</t>
  </si>
  <si>
    <t>"příruba DN 40/D 50"   1</t>
  </si>
  <si>
    <t>"příruba DN 50/D 63"   4</t>
  </si>
  <si>
    <t>"zaslepovací přírubová tvarovka DN 50"   1</t>
  </si>
  <si>
    <t>"koleno přírubové s patkou 90° DN 80"   1</t>
  </si>
  <si>
    <t>"příruba DN 80/D 90"   4</t>
  </si>
  <si>
    <t>"zaslepovací přírubová tvarovka DN 80"   1</t>
  </si>
  <si>
    <t>23</t>
  </si>
  <si>
    <t>50.13.80</t>
  </si>
  <si>
    <t>N-kus AVK DN 80 PN 10/16 - přírubová tvarovka (koleno s patkou 90°)</t>
  </si>
  <si>
    <t>-1365427801</t>
  </si>
  <si>
    <t>24</t>
  </si>
  <si>
    <t>9.5.2.50</t>
  </si>
  <si>
    <t>příruba AVK UNI PLUS DN 40/D 50 PN 16 - přírubová tvarovka</t>
  </si>
  <si>
    <t>-707166398</t>
  </si>
  <si>
    <t>25</t>
  </si>
  <si>
    <t>9.5.2.63</t>
  </si>
  <si>
    <t>příruba AVK UNI PLUS DN 50/D 63 PN 16 - přírubová tvarovka</t>
  </si>
  <si>
    <t>-653040049</t>
  </si>
  <si>
    <t>26</t>
  </si>
  <si>
    <t>9.5.2.90</t>
  </si>
  <si>
    <t>příruba AVK UNI PLUS DN 80/D 90 PN 16 - přírubová tvarovka</t>
  </si>
  <si>
    <t>-1028407325</t>
  </si>
  <si>
    <t>27</t>
  </si>
  <si>
    <t>50.17.50</t>
  </si>
  <si>
    <t>X-kus AVK DN 50 PN 10/16 - přírubová tvarovka (zaslepovací příruba)</t>
  </si>
  <si>
    <t>-1277240478</t>
  </si>
  <si>
    <t>28</t>
  </si>
  <si>
    <t>50.17.80</t>
  </si>
  <si>
    <t>X-kus AVK DN 80 PN 10/16 - přírubová tvarovka (zaslepovací příruba)</t>
  </si>
  <si>
    <t>623247720</t>
  </si>
  <si>
    <t>29</t>
  </si>
  <si>
    <t>857244122</t>
  </si>
  <si>
    <t>Montáž litinových tvarovek odbočných přírubových otevřený výkop do DN 80</t>
  </si>
  <si>
    <t>2141973223</t>
  </si>
  <si>
    <t>"MMA-kus 80/50"   2</t>
  </si>
  <si>
    <t>"T-kus DN 50/50"   1</t>
  </si>
  <si>
    <t>"T-kus DN 80/80"   1</t>
  </si>
  <si>
    <t>30</t>
  </si>
  <si>
    <t>50.15.5050</t>
  </si>
  <si>
    <t>T-kus AVK DN 50/50 PN 10/16 - přírubová tvarovka (s přírubovou odbočkou)</t>
  </si>
  <si>
    <t>-1124665581</t>
  </si>
  <si>
    <t>31</t>
  </si>
  <si>
    <t>50.15.8080</t>
  </si>
  <si>
    <t>T-kus AVK DN 80/80 PN 10/16 - přírubová tvarovka (s přírubovou odbočkou)</t>
  </si>
  <si>
    <t>1183972263</t>
  </si>
  <si>
    <t>32</t>
  </si>
  <si>
    <t>50.1.8050</t>
  </si>
  <si>
    <t>MMA-kus TYTON AVK DN 80/50 PN 10/16 - přírubová tvarovka (s přírubovou odbočkou)</t>
  </si>
  <si>
    <t>164870907</t>
  </si>
  <si>
    <t>33</t>
  </si>
  <si>
    <t>871161211</t>
  </si>
  <si>
    <t>Montáž potrubí z PE100 SDR 11 otevřený výkop svařovaných elektrotvarovkou D 32 x 3,0 mm</t>
  </si>
  <si>
    <t>1505423454</t>
  </si>
  <si>
    <t>"přípojka"   13,94</t>
  </si>
  <si>
    <t>34</t>
  </si>
  <si>
    <t>286131100</t>
  </si>
  <si>
    <t>potrubí vodovodní PE100 PN16 SDR11 6 m, 100 m, 32 x 3,0 mm</t>
  </si>
  <si>
    <t>1117377744</t>
  </si>
  <si>
    <t>ztratné 5%</t>
  </si>
  <si>
    <t>13,94*1,05</t>
  </si>
  <si>
    <t>35</t>
  </si>
  <si>
    <t>871211211</t>
  </si>
  <si>
    <t>Montáž potrubí z PE100 SDR 11 otevřený výkop svařovaných elektrotvarovkou D 63 x 5,8 mm</t>
  </si>
  <si>
    <t>-1915826222</t>
  </si>
  <si>
    <t>"řad 2"   21,85</t>
  </si>
  <si>
    <t>"řad 3"   10,36</t>
  </si>
  <si>
    <t>36</t>
  </si>
  <si>
    <t>286135980</t>
  </si>
  <si>
    <t>potrubí vodovodní dvouvrstvé PE100, SDR 11, 63x5,8. L=12m</t>
  </si>
  <si>
    <t>1627985327</t>
  </si>
  <si>
    <t>32,21*1,05</t>
  </si>
  <si>
    <t>37</t>
  </si>
  <si>
    <t>871241211</t>
  </si>
  <si>
    <t>Montáž potrubí z PE100 SDR 11 otevřený výkop svařovaných elektrotvarovkou D 90 x 8,2 mm</t>
  </si>
  <si>
    <t>-114305691</t>
  </si>
  <si>
    <t>"vodovodní řad 1"   312,09</t>
  </si>
  <si>
    <t>38</t>
  </si>
  <si>
    <t>286135560</t>
  </si>
  <si>
    <t>potrubí vodovodní dvouvrstvé PE100 SDR11, 90x8,2 . L=12m</t>
  </si>
  <si>
    <t>680016421</t>
  </si>
  <si>
    <t>ztratné 1,5%</t>
  </si>
  <si>
    <t>312,09*1,015</t>
  </si>
  <si>
    <t>39</t>
  </si>
  <si>
    <t>871350310</t>
  </si>
  <si>
    <t>Montáž potrubí hladkého plnostěnného SN 10  z polypropylenu DN 200</t>
  </si>
  <si>
    <t>-249771065</t>
  </si>
  <si>
    <t>"chránička - 2ks, dl. 4,0 m"   2*4,0</t>
  </si>
  <si>
    <t>40</t>
  </si>
  <si>
    <t>286171240</t>
  </si>
  <si>
    <t>trubka kanalizační PP MASTER SN 10, dl.6m, DN 200</t>
  </si>
  <si>
    <t>369974783</t>
  </si>
  <si>
    <t>41</t>
  </si>
  <si>
    <t>877241101</t>
  </si>
  <si>
    <t>Montáž elektrospojek, oblouků, redukcí na potrubí z PE trub d 90</t>
  </si>
  <si>
    <t>1854347047</t>
  </si>
  <si>
    <t>uvažovány elektrospojky á 12,0 m</t>
  </si>
  <si>
    <t>"elektrospojka D 90"   (57,6+44,11+27,23+22,14+50,33+71,93+22,59+16,15)/12,0=26,007</t>
  </si>
  <si>
    <t>"zaokrouhleno"   26</t>
  </si>
  <si>
    <t>"odečteny oblouky, kolena..."   -19</t>
  </si>
  <si>
    <t>42</t>
  </si>
  <si>
    <t>FF485710W</t>
  </si>
  <si>
    <t>elektrospojka SDR 11, PE 100, PN 16 D 90</t>
  </si>
  <si>
    <t>-167394991</t>
  </si>
  <si>
    <t>43</t>
  </si>
  <si>
    <t>877241110</t>
  </si>
  <si>
    <t>Montáž elektrokolen do 45° na potrubí z PE trub d 90</t>
  </si>
  <si>
    <t>-2058587349</t>
  </si>
  <si>
    <t>"elektrokoleno 15° D 90"   3</t>
  </si>
  <si>
    <t>"elektrokoleno 30° D 90"   2</t>
  </si>
  <si>
    <t>"elektrokoleno 45° D 90"   3</t>
  </si>
  <si>
    <t>44</t>
  </si>
  <si>
    <t>FF485062W</t>
  </si>
  <si>
    <t>koleno 15°, PE 100, PN 16, d 90</t>
  </si>
  <si>
    <t>-1346041199</t>
  </si>
  <si>
    <t>45</t>
  </si>
  <si>
    <t>FF585020W</t>
  </si>
  <si>
    <t>koleno 30°, PE 100, PN 16, d 90</t>
  </si>
  <si>
    <t>1106101350</t>
  </si>
  <si>
    <t>46</t>
  </si>
  <si>
    <t>FF485620W</t>
  </si>
  <si>
    <t>elektrokoleno 45°, PE 100, PN 16, d 90</t>
  </si>
  <si>
    <t>724891051</t>
  </si>
  <si>
    <t>47</t>
  </si>
  <si>
    <t>877241112</t>
  </si>
  <si>
    <t>Montáž elektrokolen 90° na potrubí z PE trub d 90</t>
  </si>
  <si>
    <t>-1222309923</t>
  </si>
  <si>
    <t>"elektrokoleno 90° D 90"   1</t>
  </si>
  <si>
    <t>48</t>
  </si>
  <si>
    <t>FF485617W</t>
  </si>
  <si>
    <t>elektrokoleno 90°, PE 100, PN 16, d 90</t>
  </si>
  <si>
    <t>1320623703</t>
  </si>
  <si>
    <t>49</t>
  </si>
  <si>
    <t>877211126</t>
  </si>
  <si>
    <t>Montáž elektro navrtávacích T-kusů ventil a 360° otočná odbočka na potrubí z PE trub d 63/32</t>
  </si>
  <si>
    <t>2009167103</t>
  </si>
  <si>
    <t>50</t>
  </si>
  <si>
    <t>FF488538W</t>
  </si>
  <si>
    <t>tvarovka navrtávací T-kus s ventilem, s odbočkou 360°, d 63-32 PE 100, SDR 11</t>
  </si>
  <si>
    <t>113184176</t>
  </si>
  <si>
    <t>51</t>
  </si>
  <si>
    <t>877241126</t>
  </si>
  <si>
    <t>Montáž elektro navrtávacích T-kusů ventil a 360° otočná odbočka na potrubí z PE trub d 90/32</t>
  </si>
  <si>
    <t>-1950763004</t>
  </si>
  <si>
    <t>52</t>
  </si>
  <si>
    <t>FF488540W</t>
  </si>
  <si>
    <t>tvarovka navrtávací T-kus s ventilem, s odbočkou 360°, d 90-32 PE 100, SDR 11</t>
  </si>
  <si>
    <t>1495092251</t>
  </si>
  <si>
    <t>53</t>
  </si>
  <si>
    <t>891241112</t>
  </si>
  <si>
    <t>Montáž vodovodních šoupátek otevřený výkop DN 80</t>
  </si>
  <si>
    <t>-1804796457</t>
  </si>
  <si>
    <t>"šoupě DN 50"   2</t>
  </si>
  <si>
    <t>"šoupě DN 80"   2</t>
  </si>
  <si>
    <t>54</t>
  </si>
  <si>
    <t>3.1.50</t>
  </si>
  <si>
    <t>šoupě AVK F4  DN 50 PN 10/16</t>
  </si>
  <si>
    <t>-2017310741</t>
  </si>
  <si>
    <t>55</t>
  </si>
  <si>
    <t>3.1.80</t>
  </si>
  <si>
    <t>šoupě AVK F4  DN 80 PN 10/16</t>
  </si>
  <si>
    <t>-386244981</t>
  </si>
  <si>
    <t>56</t>
  </si>
  <si>
    <t>891247111</t>
  </si>
  <si>
    <t>Montáž hydrantů podzemních do DN 80</t>
  </si>
  <si>
    <t>-1472426950</t>
  </si>
  <si>
    <t>"vzdušník podzemní DN 50"   1</t>
  </si>
  <si>
    <t>"hydrant podzemní jednoduchý DN 80"   1</t>
  </si>
  <si>
    <t>57</t>
  </si>
  <si>
    <t>12.1.3.1500</t>
  </si>
  <si>
    <t>hydrant AVK podzemní jednoduchý DN 80 1,50 m PN 16</t>
  </si>
  <si>
    <t>1636660025</t>
  </si>
  <si>
    <t>vodovodní řad 1</t>
  </si>
  <si>
    <t>"hydrant D490 DN 80"   1</t>
  </si>
  <si>
    <t>58</t>
  </si>
  <si>
    <t>10.7.1.501555</t>
  </si>
  <si>
    <t>vzdušník AVK podzemní, pitná voda DN 50 PN 16</t>
  </si>
  <si>
    <t>1784867019</t>
  </si>
  <si>
    <t>59</t>
  </si>
  <si>
    <t>899101111</t>
  </si>
  <si>
    <t>Osazení poklopů litinových nebo ocelových včetně rámů hmotnosti do 50 kg</t>
  </si>
  <si>
    <t>1911725637</t>
  </si>
  <si>
    <t>"poklop šoupátkový"   19</t>
  </si>
  <si>
    <t>"poklop hydrantový"   1</t>
  </si>
  <si>
    <t>60</t>
  </si>
  <si>
    <t>7.2.4</t>
  </si>
  <si>
    <t>poklop KLASIK litina AVK šoupátkový</t>
  </si>
  <si>
    <t>-1307682230</t>
  </si>
  <si>
    <t>61</t>
  </si>
  <si>
    <t>7.2.10</t>
  </si>
  <si>
    <t>podkladní deska AVK pod poklop šoupátkový</t>
  </si>
  <si>
    <t>1122738058</t>
  </si>
  <si>
    <t>62</t>
  </si>
  <si>
    <t>7.2.7</t>
  </si>
  <si>
    <t>poklop KLASIK litina AVK hydrantový</t>
  </si>
  <si>
    <t>-1125268310</t>
  </si>
  <si>
    <t>63</t>
  </si>
  <si>
    <t>7.2.17</t>
  </si>
  <si>
    <t>podkladní deska AVK pod poklop hydrantový</t>
  </si>
  <si>
    <t>-1585429017</t>
  </si>
  <si>
    <t>64</t>
  </si>
  <si>
    <t>7.5.5.1050</t>
  </si>
  <si>
    <t>zemní souprava AVK teleskopická DN 65-80, 1,05 - 1,75 m</t>
  </si>
  <si>
    <t>-1173189577</t>
  </si>
  <si>
    <t>65</t>
  </si>
  <si>
    <t>892241111</t>
  </si>
  <si>
    <t>Tlaková zkouška vodou potrubí do DN 80</t>
  </si>
  <si>
    <t>-1829353208</t>
  </si>
  <si>
    <t>"potrubí D 32 x 3,0"   13,94</t>
  </si>
  <si>
    <t>"potrubí D 63 x 5,8"   21,85+10,36</t>
  </si>
  <si>
    <t>"potrubí D 90 x 8,2"   312,09</t>
  </si>
  <si>
    <t>66</t>
  </si>
  <si>
    <t>892233122</t>
  </si>
  <si>
    <t>Proplach a dezinfekce vodovodního potrubí DN od 40 do 70</t>
  </si>
  <si>
    <t>761826039</t>
  </si>
  <si>
    <t>67</t>
  </si>
  <si>
    <t>892273122</t>
  </si>
  <si>
    <t>Proplach a dezinfekce vodovodního potrubí DN od 80 do 125</t>
  </si>
  <si>
    <t>126127877</t>
  </si>
  <si>
    <t>68</t>
  </si>
  <si>
    <t>892372111</t>
  </si>
  <si>
    <t>Zabezpečení konců potrubí DN do 300 při tlakových zkouškách vodou</t>
  </si>
  <si>
    <t>692599210</t>
  </si>
  <si>
    <t>69</t>
  </si>
  <si>
    <t>919735113</t>
  </si>
  <si>
    <t>Řezání stávajícího živičného krytu hl do 150 mm</t>
  </si>
  <si>
    <t>1239292336</t>
  </si>
  <si>
    <t>jednostranné řezání - asfaltový beton ACP 16 + ACO 11</t>
  </si>
  <si>
    <t>"místní komunikace - asfalt"   312,09</t>
  </si>
  <si>
    <t>70</t>
  </si>
  <si>
    <t>997221551</t>
  </si>
  <si>
    <t>Vodorovná doprava suti ze sypkých materiálů do 1 km</t>
  </si>
  <si>
    <t>-1175745985</t>
  </si>
  <si>
    <t>71</t>
  </si>
  <si>
    <t>997221559</t>
  </si>
  <si>
    <t>Příplatek ZKD 1 km u vodorovné dopravy suti ze sypkých materiálů</t>
  </si>
  <si>
    <t>1005068620</t>
  </si>
  <si>
    <t>celkem 2 km - skládka Dunajovice (uložení bez poplatku)</t>
  </si>
  <si>
    <t>199,738*2</t>
  </si>
  <si>
    <t>72</t>
  </si>
  <si>
    <t>998276101</t>
  </si>
  <si>
    <t>Přesun hmot pro trubní vedení z trub z plastických hmot otevřený výkop</t>
  </si>
  <si>
    <t>596876382</t>
  </si>
  <si>
    <t>73</t>
  </si>
  <si>
    <t>210800527</t>
  </si>
  <si>
    <t>Montáž měděných vodičů CY, HO5V, HO7V, NYY, YY 6 mm2 uložených volně</t>
  </si>
  <si>
    <t>171137385</t>
  </si>
  <si>
    <t>74</t>
  </si>
  <si>
    <t>P920214</t>
  </si>
  <si>
    <t>vodič zelenožlutý CYKY 6</t>
  </si>
  <si>
    <t>256</t>
  </si>
  <si>
    <t>2097237486</t>
  </si>
  <si>
    <t>75</t>
  </si>
  <si>
    <t>460490013</t>
  </si>
  <si>
    <t>Krytí kabelů výstražnou fólií šířky 34 cm</t>
  </si>
  <si>
    <t>1301975755</t>
  </si>
  <si>
    <t>"červená fólie - výstražná, š. 33 cm (2,0m/1 křížení)"   (1+2+1+4)*2,0</t>
  </si>
  <si>
    <t>76</t>
  </si>
  <si>
    <t>693113100</t>
  </si>
  <si>
    <t>výstražná fólie červená šíře 33 cm</t>
  </si>
  <si>
    <t>128</t>
  </si>
  <si>
    <t>-1577044255</t>
  </si>
  <si>
    <t>"ztratné 2%</t>
  </si>
  <si>
    <t xml:space="preserve">16,0*1,02 </t>
  </si>
  <si>
    <t>77</t>
  </si>
  <si>
    <t>460510201</t>
  </si>
  <si>
    <t>Kanály do rýhy neasfaltované z prefabrikovaných betonových žlabů typ TK 1</t>
  </si>
  <si>
    <t>79896909</t>
  </si>
  <si>
    <t>78</t>
  </si>
  <si>
    <t>592133950</t>
  </si>
  <si>
    <t>žlab kabelový AZD 27-100 100x23x19 cm</t>
  </si>
  <si>
    <t>-963444948</t>
  </si>
  <si>
    <t>79</t>
  </si>
  <si>
    <t>592134300</t>
  </si>
  <si>
    <t>deska krycí kabelových žlabů ABD 12-23 50x23x6 cm</t>
  </si>
  <si>
    <t>-698111309</t>
  </si>
  <si>
    <t>2 ks/m</t>
  </si>
  <si>
    <t>10*2</t>
  </si>
  <si>
    <t>80</t>
  </si>
  <si>
    <t>012103000</t>
  </si>
  <si>
    <t>Geodetické práce před výstavbou - vytyčení stavby</t>
  </si>
  <si>
    <t>kpl</t>
  </si>
  <si>
    <t>1024</t>
  </si>
  <si>
    <t>-1032755216</t>
  </si>
  <si>
    <t>81</t>
  </si>
  <si>
    <t>012303000</t>
  </si>
  <si>
    <t>Geodetické práce po výstavbě - zaměření skutečného stavu</t>
  </si>
  <si>
    <t>-330048759</t>
  </si>
  <si>
    <t>82</t>
  </si>
  <si>
    <t>013254000</t>
  </si>
  <si>
    <t>Dokumentace skutečného provedení stavby</t>
  </si>
  <si>
    <t>-1119054211</t>
  </si>
  <si>
    <t>83</t>
  </si>
  <si>
    <t>030001000</t>
  </si>
  <si>
    <t>Kč</t>
  </si>
  <si>
    <t>2076004811</t>
  </si>
  <si>
    <t>84</t>
  </si>
  <si>
    <t>091002000</t>
  </si>
  <si>
    <t>Ostatní náklady - DIO</t>
  </si>
  <si>
    <t>-815695945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</si>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</sst>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0" fillId="0" borderId="25" xfId="0" applyFont="1" applyBorder="1" applyAlignment="1" applyProtection="1">
      <alignment horizontal="left" vertical="center" wrapText="1"/>
      <protection locked="0"/>
    </xf>
    <xf numFmtId="4" fontId="40" fillId="4" borderId="25" xfId="0" applyNumberFormat="1" applyFont="1" applyFill="1" applyBorder="1" applyAlignment="1" applyProtection="1">
      <alignment vertical="center"/>
      <protection locked="0"/>
    </xf>
    <xf numFmtId="4" fontId="4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35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R2" s="205" t="s">
        <v>8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" customHeight="1">
      <c r="B4" s="25"/>
      <c r="C4" s="219" t="s">
        <v>12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6"/>
      <c r="AS4" s="27" t="s">
        <v>13</v>
      </c>
      <c r="BE4" s="28" t="s">
        <v>14</v>
      </c>
      <c r="BS4" s="21" t="s">
        <v>15</v>
      </c>
    </row>
    <row r="5" spans="1:73" ht="14.4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39" t="s">
        <v>17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9"/>
      <c r="AQ5" s="26"/>
      <c r="BE5" s="237" t="s">
        <v>18</v>
      </c>
      <c r="BS5" s="21" t="s">
        <v>9</v>
      </c>
    </row>
    <row r="6" spans="1:73" ht="36.9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41" t="s">
        <v>20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9"/>
      <c r="AQ6" s="26"/>
      <c r="BE6" s="238"/>
      <c r="BS6" s="21" t="s">
        <v>9</v>
      </c>
    </row>
    <row r="7" spans="1:73" ht="14.4" customHeight="1">
      <c r="B7" s="25"/>
      <c r="C7" s="29"/>
      <c r="D7" s="33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5</v>
      </c>
      <c r="AO7" s="29"/>
      <c r="AP7" s="29"/>
      <c r="AQ7" s="26"/>
      <c r="BE7" s="238"/>
      <c r="BS7" s="21" t="s">
        <v>9</v>
      </c>
    </row>
    <row r="8" spans="1:73" ht="14.4" customHeight="1">
      <c r="B8" s="25"/>
      <c r="C8" s="29"/>
      <c r="D8" s="33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26</v>
      </c>
      <c r="AL8" s="29"/>
      <c r="AM8" s="29"/>
      <c r="AN8" s="34" t="s">
        <v>27</v>
      </c>
      <c r="AO8" s="29"/>
      <c r="AP8" s="29"/>
      <c r="AQ8" s="26"/>
      <c r="BE8" s="238"/>
      <c r="BS8" s="21" t="s">
        <v>9</v>
      </c>
    </row>
    <row r="9" spans="1:73" ht="14.4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38"/>
      <c r="BS9" s="21" t="s">
        <v>9</v>
      </c>
    </row>
    <row r="10" spans="1:73" ht="14.4" customHeight="1">
      <c r="B10" s="25"/>
      <c r="C10" s="29"/>
      <c r="D10" s="33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29</v>
      </c>
      <c r="AL10" s="29"/>
      <c r="AM10" s="29"/>
      <c r="AN10" s="31" t="s">
        <v>5</v>
      </c>
      <c r="AO10" s="29"/>
      <c r="AP10" s="29"/>
      <c r="AQ10" s="26"/>
      <c r="BE10" s="238"/>
      <c r="BS10" s="21" t="s">
        <v>9</v>
      </c>
    </row>
    <row r="11" spans="1:73" ht="18.45" customHeight="1">
      <c r="B11" s="25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31</v>
      </c>
      <c r="AL11" s="29"/>
      <c r="AM11" s="29"/>
      <c r="AN11" s="31" t="s">
        <v>5</v>
      </c>
      <c r="AO11" s="29"/>
      <c r="AP11" s="29"/>
      <c r="AQ11" s="26"/>
      <c r="BE11" s="238"/>
      <c r="BS11" s="21" t="s">
        <v>9</v>
      </c>
    </row>
    <row r="12" spans="1:73" ht="6.9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38"/>
      <c r="BS12" s="21" t="s">
        <v>9</v>
      </c>
    </row>
    <row r="13" spans="1:73" ht="14.4" customHeight="1">
      <c r="B13" s="25"/>
      <c r="C13" s="29"/>
      <c r="D13" s="33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29</v>
      </c>
      <c r="AL13" s="29"/>
      <c r="AM13" s="29"/>
      <c r="AN13" s="35" t="s">
        <v>33</v>
      </c>
      <c r="AO13" s="29"/>
      <c r="AP13" s="29"/>
      <c r="AQ13" s="26"/>
      <c r="BE13" s="238"/>
      <c r="BS13" s="21" t="s">
        <v>9</v>
      </c>
    </row>
    <row r="14" spans="1:73" ht="13.2">
      <c r="B14" s="25"/>
      <c r="C14" s="29"/>
      <c r="D14" s="29"/>
      <c r="E14" s="242" t="s">
        <v>33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33" t="s">
        <v>31</v>
      </c>
      <c r="AL14" s="29"/>
      <c r="AM14" s="29"/>
      <c r="AN14" s="35" t="s">
        <v>33</v>
      </c>
      <c r="AO14" s="29"/>
      <c r="AP14" s="29"/>
      <c r="AQ14" s="26"/>
      <c r="BE14" s="238"/>
      <c r="BS14" s="21" t="s">
        <v>9</v>
      </c>
    </row>
    <row r="15" spans="1:73" ht="6.9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38"/>
      <c r="BS15" s="21" t="s">
        <v>6</v>
      </c>
    </row>
    <row r="16" spans="1:73" ht="14.4" customHeight="1">
      <c r="B16" s="25"/>
      <c r="C16" s="29"/>
      <c r="D16" s="33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29</v>
      </c>
      <c r="AL16" s="29"/>
      <c r="AM16" s="29"/>
      <c r="AN16" s="31" t="s">
        <v>5</v>
      </c>
      <c r="AO16" s="29"/>
      <c r="AP16" s="29"/>
      <c r="AQ16" s="26"/>
      <c r="BE16" s="238"/>
      <c r="BS16" s="21" t="s">
        <v>6</v>
      </c>
    </row>
    <row r="17" spans="2:71" ht="18.45" customHeight="1">
      <c r="B17" s="25"/>
      <c r="C17" s="29"/>
      <c r="D17" s="29"/>
      <c r="E17" s="31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31</v>
      </c>
      <c r="AL17" s="29"/>
      <c r="AM17" s="29"/>
      <c r="AN17" s="31" t="s">
        <v>5</v>
      </c>
      <c r="AO17" s="29"/>
      <c r="AP17" s="29"/>
      <c r="AQ17" s="26"/>
      <c r="BE17" s="238"/>
      <c r="BS17" s="21" t="s">
        <v>36</v>
      </c>
    </row>
    <row r="18" spans="2:71" ht="6.9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38"/>
      <c r="BS18" s="21" t="s">
        <v>9</v>
      </c>
    </row>
    <row r="19" spans="2:71" ht="14.4" customHeight="1">
      <c r="B19" s="25"/>
      <c r="C19" s="29"/>
      <c r="D19" s="33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29</v>
      </c>
      <c r="AL19" s="29"/>
      <c r="AM19" s="29"/>
      <c r="AN19" s="31" t="s">
        <v>5</v>
      </c>
      <c r="AO19" s="29"/>
      <c r="AP19" s="29"/>
      <c r="AQ19" s="26"/>
      <c r="BE19" s="238"/>
      <c r="BS19" s="21" t="s">
        <v>9</v>
      </c>
    </row>
    <row r="20" spans="2:71" ht="18.45" customHeight="1">
      <c r="B20" s="25"/>
      <c r="C20" s="29"/>
      <c r="D20" s="29"/>
      <c r="E20" s="31" t="s">
        <v>38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31</v>
      </c>
      <c r="AL20" s="29"/>
      <c r="AM20" s="29"/>
      <c r="AN20" s="31" t="s">
        <v>5</v>
      </c>
      <c r="AO20" s="29"/>
      <c r="AP20" s="29"/>
      <c r="AQ20" s="26"/>
      <c r="BE20" s="238"/>
    </row>
    <row r="21" spans="2:71" ht="6.9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38"/>
    </row>
    <row r="22" spans="2:71" ht="13.2">
      <c r="B22" s="25"/>
      <c r="C22" s="29"/>
      <c r="D22" s="33" t="s">
        <v>39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38"/>
    </row>
    <row r="23" spans="2:71" ht="22.5" customHeight="1">
      <c r="B23" s="25"/>
      <c r="C23" s="29"/>
      <c r="D23" s="29"/>
      <c r="E23" s="244" t="s">
        <v>5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9"/>
      <c r="AP23" s="29"/>
      <c r="AQ23" s="26"/>
      <c r="BE23" s="238"/>
    </row>
    <row r="24" spans="2:71" ht="6.9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38"/>
    </row>
    <row r="25" spans="2:71" ht="6.9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38"/>
    </row>
    <row r="26" spans="2:71" ht="14.4" customHeight="1">
      <c r="B26" s="25"/>
      <c r="C26" s="29"/>
      <c r="D26" s="37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45">
        <f>ROUND(AG87,2)</f>
        <v>0</v>
      </c>
      <c r="AL26" s="240"/>
      <c r="AM26" s="240"/>
      <c r="AN26" s="240"/>
      <c r="AO26" s="240"/>
      <c r="AP26" s="29"/>
      <c r="AQ26" s="26"/>
      <c r="BE26" s="238"/>
    </row>
    <row r="27" spans="2:71" ht="14.4" customHeight="1">
      <c r="B27" s="25"/>
      <c r="C27" s="29"/>
      <c r="D27" s="37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45">
        <f>ROUND(AG90,2)</f>
        <v>0</v>
      </c>
      <c r="AL27" s="245"/>
      <c r="AM27" s="245"/>
      <c r="AN27" s="245"/>
      <c r="AO27" s="245"/>
      <c r="AP27" s="29"/>
      <c r="AQ27" s="26"/>
      <c r="BE27" s="238"/>
    </row>
    <row r="28" spans="2:71" s="1" customFormat="1" ht="6.9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38"/>
    </row>
    <row r="29" spans="2:71" s="1" customFormat="1" ht="25.95" customHeight="1">
      <c r="B29" s="38"/>
      <c r="C29" s="39"/>
      <c r="D29" s="41" t="s">
        <v>42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46">
        <f>ROUND(AK26+AK27,2)</f>
        <v>0</v>
      </c>
      <c r="AL29" s="247"/>
      <c r="AM29" s="247"/>
      <c r="AN29" s="247"/>
      <c r="AO29" s="247"/>
      <c r="AP29" s="39"/>
      <c r="AQ29" s="40"/>
      <c r="BE29" s="238"/>
    </row>
    <row r="30" spans="2:71" s="1" customFormat="1" ht="6.9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38"/>
    </row>
    <row r="31" spans="2:71" s="2" customFormat="1" ht="14.4" customHeight="1">
      <c r="B31" s="43"/>
      <c r="C31" s="44"/>
      <c r="D31" s="45" t="s">
        <v>43</v>
      </c>
      <c r="E31" s="44"/>
      <c r="F31" s="45" t="s">
        <v>44</v>
      </c>
      <c r="G31" s="44"/>
      <c r="H31" s="44"/>
      <c r="I31" s="44"/>
      <c r="J31" s="44"/>
      <c r="K31" s="44"/>
      <c r="L31" s="228">
        <v>0.21</v>
      </c>
      <c r="M31" s="229"/>
      <c r="N31" s="229"/>
      <c r="O31" s="229"/>
      <c r="P31" s="44"/>
      <c r="Q31" s="44"/>
      <c r="R31" s="44"/>
      <c r="S31" s="44"/>
      <c r="T31" s="47" t="s">
        <v>45</v>
      </c>
      <c r="U31" s="44"/>
      <c r="V31" s="44"/>
      <c r="W31" s="230">
        <f>ROUND(AZ87+SUM(CD91:CD95),2)</f>
        <v>0</v>
      </c>
      <c r="X31" s="229"/>
      <c r="Y31" s="229"/>
      <c r="Z31" s="229"/>
      <c r="AA31" s="229"/>
      <c r="AB31" s="229"/>
      <c r="AC31" s="229"/>
      <c r="AD31" s="229"/>
      <c r="AE31" s="229"/>
      <c r="AF31" s="44"/>
      <c r="AG31" s="44"/>
      <c r="AH31" s="44"/>
      <c r="AI31" s="44"/>
      <c r="AJ31" s="44"/>
      <c r="AK31" s="230">
        <f>ROUND(AV87+SUM(BY91:BY95),2)</f>
        <v>0</v>
      </c>
      <c r="AL31" s="229"/>
      <c r="AM31" s="229"/>
      <c r="AN31" s="229"/>
      <c r="AO31" s="229"/>
      <c r="AP31" s="44"/>
      <c r="AQ31" s="48"/>
      <c r="BE31" s="238"/>
    </row>
    <row r="32" spans="2:71" s="2" customFormat="1" ht="14.4" customHeight="1">
      <c r="B32" s="43"/>
      <c r="C32" s="44"/>
      <c r="D32" s="44"/>
      <c r="E32" s="44"/>
      <c r="F32" s="45" t="s">
        <v>46</v>
      </c>
      <c r="G32" s="44"/>
      <c r="H32" s="44"/>
      <c r="I32" s="44"/>
      <c r="J32" s="44"/>
      <c r="K32" s="44"/>
      <c r="L32" s="228">
        <v>0.15</v>
      </c>
      <c r="M32" s="229"/>
      <c r="N32" s="229"/>
      <c r="O32" s="229"/>
      <c r="P32" s="44"/>
      <c r="Q32" s="44"/>
      <c r="R32" s="44"/>
      <c r="S32" s="44"/>
      <c r="T32" s="47" t="s">
        <v>45</v>
      </c>
      <c r="U32" s="44"/>
      <c r="V32" s="44"/>
      <c r="W32" s="230">
        <f>ROUND(BA87+SUM(CE91:CE95),2)</f>
        <v>0</v>
      </c>
      <c r="X32" s="229"/>
      <c r="Y32" s="229"/>
      <c r="Z32" s="229"/>
      <c r="AA32" s="229"/>
      <c r="AB32" s="229"/>
      <c r="AC32" s="229"/>
      <c r="AD32" s="229"/>
      <c r="AE32" s="229"/>
      <c r="AF32" s="44"/>
      <c r="AG32" s="44"/>
      <c r="AH32" s="44"/>
      <c r="AI32" s="44"/>
      <c r="AJ32" s="44"/>
      <c r="AK32" s="230">
        <f>ROUND(AW87+SUM(BZ91:BZ95),2)</f>
        <v>0</v>
      </c>
      <c r="AL32" s="229"/>
      <c r="AM32" s="229"/>
      <c r="AN32" s="229"/>
      <c r="AO32" s="229"/>
      <c r="AP32" s="44"/>
      <c r="AQ32" s="48"/>
      <c r="BE32" s="238"/>
    </row>
    <row r="33" spans="2:57" s="2" customFormat="1" ht="14.4" hidden="1" customHeight="1">
      <c r="B33" s="43"/>
      <c r="C33" s="44"/>
      <c r="D33" s="44"/>
      <c r="E33" s="44"/>
      <c r="F33" s="45" t="s">
        <v>47</v>
      </c>
      <c r="G33" s="44"/>
      <c r="H33" s="44"/>
      <c r="I33" s="44"/>
      <c r="J33" s="44"/>
      <c r="K33" s="44"/>
      <c r="L33" s="228">
        <v>0.21</v>
      </c>
      <c r="M33" s="229"/>
      <c r="N33" s="229"/>
      <c r="O33" s="229"/>
      <c r="P33" s="44"/>
      <c r="Q33" s="44"/>
      <c r="R33" s="44"/>
      <c r="S33" s="44"/>
      <c r="T33" s="47" t="s">
        <v>45</v>
      </c>
      <c r="U33" s="44"/>
      <c r="V33" s="44"/>
      <c r="W33" s="230">
        <f>ROUND(BB87+SUM(CF91:CF95),2)</f>
        <v>0</v>
      </c>
      <c r="X33" s="229"/>
      <c r="Y33" s="229"/>
      <c r="Z33" s="229"/>
      <c r="AA33" s="229"/>
      <c r="AB33" s="229"/>
      <c r="AC33" s="229"/>
      <c r="AD33" s="229"/>
      <c r="AE33" s="229"/>
      <c r="AF33" s="44"/>
      <c r="AG33" s="44"/>
      <c r="AH33" s="44"/>
      <c r="AI33" s="44"/>
      <c r="AJ33" s="44"/>
      <c r="AK33" s="230">
        <v>0</v>
      </c>
      <c r="AL33" s="229"/>
      <c r="AM33" s="229"/>
      <c r="AN33" s="229"/>
      <c r="AO33" s="229"/>
      <c r="AP33" s="44"/>
      <c r="AQ33" s="48"/>
      <c r="BE33" s="238"/>
    </row>
    <row r="34" spans="2:57" s="2" customFormat="1" ht="14.4" hidden="1" customHeight="1">
      <c r="B34" s="43"/>
      <c r="C34" s="44"/>
      <c r="D34" s="44"/>
      <c r="E34" s="44"/>
      <c r="F34" s="45" t="s">
        <v>48</v>
      </c>
      <c r="G34" s="44"/>
      <c r="H34" s="44"/>
      <c r="I34" s="44"/>
      <c r="J34" s="44"/>
      <c r="K34" s="44"/>
      <c r="L34" s="228">
        <v>0.15</v>
      </c>
      <c r="M34" s="229"/>
      <c r="N34" s="229"/>
      <c r="O34" s="229"/>
      <c r="P34" s="44"/>
      <c r="Q34" s="44"/>
      <c r="R34" s="44"/>
      <c r="S34" s="44"/>
      <c r="T34" s="47" t="s">
        <v>45</v>
      </c>
      <c r="U34" s="44"/>
      <c r="V34" s="44"/>
      <c r="W34" s="230">
        <f>ROUND(BC87+SUM(CG91:CG95),2)</f>
        <v>0</v>
      </c>
      <c r="X34" s="229"/>
      <c r="Y34" s="229"/>
      <c r="Z34" s="229"/>
      <c r="AA34" s="229"/>
      <c r="AB34" s="229"/>
      <c r="AC34" s="229"/>
      <c r="AD34" s="229"/>
      <c r="AE34" s="229"/>
      <c r="AF34" s="44"/>
      <c r="AG34" s="44"/>
      <c r="AH34" s="44"/>
      <c r="AI34" s="44"/>
      <c r="AJ34" s="44"/>
      <c r="AK34" s="230">
        <v>0</v>
      </c>
      <c r="AL34" s="229"/>
      <c r="AM34" s="229"/>
      <c r="AN34" s="229"/>
      <c r="AO34" s="229"/>
      <c r="AP34" s="44"/>
      <c r="AQ34" s="48"/>
      <c r="BE34" s="238"/>
    </row>
    <row r="35" spans="2:57" s="2" customFormat="1" ht="14.4" hidden="1" customHeight="1">
      <c r="B35" s="43"/>
      <c r="C35" s="44"/>
      <c r="D35" s="44"/>
      <c r="E35" s="44"/>
      <c r="F35" s="45" t="s">
        <v>49</v>
      </c>
      <c r="G35" s="44"/>
      <c r="H35" s="44"/>
      <c r="I35" s="44"/>
      <c r="J35" s="44"/>
      <c r="K35" s="44"/>
      <c r="L35" s="228">
        <v>0</v>
      </c>
      <c r="M35" s="229"/>
      <c r="N35" s="229"/>
      <c r="O35" s="229"/>
      <c r="P35" s="44"/>
      <c r="Q35" s="44"/>
      <c r="R35" s="44"/>
      <c r="S35" s="44"/>
      <c r="T35" s="47" t="s">
        <v>45</v>
      </c>
      <c r="U35" s="44"/>
      <c r="V35" s="44"/>
      <c r="W35" s="230">
        <f>ROUND(BD87+SUM(CH91:CH95),2)</f>
        <v>0</v>
      </c>
      <c r="X35" s="229"/>
      <c r="Y35" s="229"/>
      <c r="Z35" s="229"/>
      <c r="AA35" s="229"/>
      <c r="AB35" s="229"/>
      <c r="AC35" s="229"/>
      <c r="AD35" s="229"/>
      <c r="AE35" s="229"/>
      <c r="AF35" s="44"/>
      <c r="AG35" s="44"/>
      <c r="AH35" s="44"/>
      <c r="AI35" s="44"/>
      <c r="AJ35" s="44"/>
      <c r="AK35" s="230">
        <v>0</v>
      </c>
      <c r="AL35" s="229"/>
      <c r="AM35" s="229"/>
      <c r="AN35" s="229"/>
      <c r="AO35" s="229"/>
      <c r="AP35" s="44"/>
      <c r="AQ35" s="48"/>
    </row>
    <row r="36" spans="2:57" s="1" customFormat="1" ht="6.9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5" customHeight="1">
      <c r="B37" s="38"/>
      <c r="C37" s="49"/>
      <c r="D37" s="50" t="s">
        <v>50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51</v>
      </c>
      <c r="U37" s="51"/>
      <c r="V37" s="51"/>
      <c r="W37" s="51"/>
      <c r="X37" s="231" t="s">
        <v>52</v>
      </c>
      <c r="Y37" s="232"/>
      <c r="Z37" s="232"/>
      <c r="AA37" s="232"/>
      <c r="AB37" s="232"/>
      <c r="AC37" s="51"/>
      <c r="AD37" s="51"/>
      <c r="AE37" s="51"/>
      <c r="AF37" s="51"/>
      <c r="AG37" s="51"/>
      <c r="AH37" s="51"/>
      <c r="AI37" s="51"/>
      <c r="AJ37" s="51"/>
      <c r="AK37" s="233">
        <f>SUM(AK29:AK35)</f>
        <v>0</v>
      </c>
      <c r="AL37" s="232"/>
      <c r="AM37" s="232"/>
      <c r="AN37" s="232"/>
      <c r="AO37" s="234"/>
      <c r="AP37" s="49"/>
      <c r="AQ37" s="40"/>
    </row>
    <row r="38" spans="2:57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57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57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57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57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57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57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57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57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57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4.4">
      <c r="B49" s="38"/>
      <c r="C49" s="39"/>
      <c r="D49" s="53" t="s">
        <v>53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54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4.4">
      <c r="B58" s="38"/>
      <c r="C58" s="39"/>
      <c r="D58" s="58" t="s">
        <v>55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56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55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56</v>
      </c>
      <c r="AN58" s="59"/>
      <c r="AO58" s="61"/>
      <c r="AP58" s="39"/>
      <c r="AQ58" s="40"/>
    </row>
    <row r="59" spans="2:43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4.4">
      <c r="B60" s="38"/>
      <c r="C60" s="39"/>
      <c r="D60" s="53" t="s">
        <v>57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58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4.4">
      <c r="B69" s="38"/>
      <c r="C69" s="39"/>
      <c r="D69" s="58" t="s">
        <v>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56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55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56</v>
      </c>
      <c r="AN69" s="59"/>
      <c r="AO69" s="61"/>
      <c r="AP69" s="39"/>
      <c r="AQ69" s="40"/>
    </row>
    <row r="70" spans="2:43" s="1" customFormat="1" ht="6.9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" customHeight="1">
      <c r="B76" s="38"/>
      <c r="C76" s="219" t="s">
        <v>59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40"/>
    </row>
    <row r="77" spans="2:43" s="3" customFormat="1" ht="14.4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09/2017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21" t="str">
        <f>K6</f>
        <v>Oprava vodovodu Dunajovice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73"/>
      <c r="AQ78" s="74"/>
    </row>
    <row r="79" spans="2:43" s="1" customFormat="1" ht="6.9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3.2">
      <c r="B80" s="38"/>
      <c r="C80" s="33" t="s">
        <v>24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Dunajovice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26</v>
      </c>
      <c r="AJ80" s="39"/>
      <c r="AK80" s="39"/>
      <c r="AL80" s="39"/>
      <c r="AM80" s="76" t="str">
        <f>IF(AN8= "","",AN8)</f>
        <v>30.1.2017</v>
      </c>
      <c r="AN80" s="39"/>
      <c r="AO80" s="39"/>
      <c r="AP80" s="39"/>
      <c r="AQ80" s="40"/>
    </row>
    <row r="81" spans="1:89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89" s="1" customFormat="1" ht="13.2">
      <c r="B82" s="38"/>
      <c r="C82" s="33" t="s">
        <v>28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>Obec Dunajovice, Dunajovice 4, 379 01 Třeboň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34</v>
      </c>
      <c r="AJ82" s="39"/>
      <c r="AK82" s="39"/>
      <c r="AL82" s="39"/>
      <c r="AM82" s="223" t="str">
        <f>IF(E17="","",E17)</f>
        <v>AQUAPROJEKT, Na Sadech 2013/9, Č. Budějovice</v>
      </c>
      <c r="AN82" s="223"/>
      <c r="AO82" s="223"/>
      <c r="AP82" s="223"/>
      <c r="AQ82" s="40"/>
      <c r="AS82" s="224" t="s">
        <v>60</v>
      </c>
      <c r="AT82" s="225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89" s="1" customFormat="1" ht="13.2">
      <c r="B83" s="38"/>
      <c r="C83" s="33" t="s">
        <v>32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37</v>
      </c>
      <c r="AJ83" s="39"/>
      <c r="AK83" s="39"/>
      <c r="AL83" s="39"/>
      <c r="AM83" s="223" t="str">
        <f>IF(E20="","",E20)</f>
        <v>Němcová Dagmar</v>
      </c>
      <c r="AN83" s="223"/>
      <c r="AO83" s="223"/>
      <c r="AP83" s="223"/>
      <c r="AQ83" s="40"/>
      <c r="AS83" s="226"/>
      <c r="AT83" s="227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1:89" s="1" customFormat="1" ht="10.8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26"/>
      <c r="AT84" s="227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1:89" s="1" customFormat="1" ht="29.25" customHeight="1">
      <c r="B85" s="38"/>
      <c r="C85" s="211" t="s">
        <v>61</v>
      </c>
      <c r="D85" s="212"/>
      <c r="E85" s="212"/>
      <c r="F85" s="212"/>
      <c r="G85" s="212"/>
      <c r="H85" s="78"/>
      <c r="I85" s="213" t="s">
        <v>62</v>
      </c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3" t="s">
        <v>63</v>
      </c>
      <c r="AH85" s="212"/>
      <c r="AI85" s="212"/>
      <c r="AJ85" s="212"/>
      <c r="AK85" s="212"/>
      <c r="AL85" s="212"/>
      <c r="AM85" s="212"/>
      <c r="AN85" s="213" t="s">
        <v>64</v>
      </c>
      <c r="AO85" s="212"/>
      <c r="AP85" s="214"/>
      <c r="AQ85" s="40"/>
      <c r="AS85" s="79" t="s">
        <v>65</v>
      </c>
      <c r="AT85" s="80" t="s">
        <v>66</v>
      </c>
      <c r="AU85" s="80" t="s">
        <v>67</v>
      </c>
      <c r="AV85" s="80" t="s">
        <v>68</v>
      </c>
      <c r="AW85" s="80" t="s">
        <v>69</v>
      </c>
      <c r="AX85" s="80" t="s">
        <v>70</v>
      </c>
      <c r="AY85" s="80" t="s">
        <v>71</v>
      </c>
      <c r="AZ85" s="80" t="s">
        <v>72</v>
      </c>
      <c r="BA85" s="80" t="s">
        <v>73</v>
      </c>
      <c r="BB85" s="80" t="s">
        <v>74</v>
      </c>
      <c r="BC85" s="80" t="s">
        <v>75</v>
      </c>
      <c r="BD85" s="81" t="s">
        <v>76</v>
      </c>
    </row>
    <row r="86" spans="1:89" s="1" customFormat="1" ht="10.8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89" s="4" customFormat="1" ht="32.4" customHeight="1">
      <c r="B87" s="71"/>
      <c r="C87" s="83" t="s">
        <v>77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8">
        <f>ROUND(AG88,2)</f>
        <v>0</v>
      </c>
      <c r="AH87" s="218"/>
      <c r="AI87" s="218"/>
      <c r="AJ87" s="218"/>
      <c r="AK87" s="218"/>
      <c r="AL87" s="218"/>
      <c r="AM87" s="218"/>
      <c r="AN87" s="203">
        <f>SUM(AG87,AT87)</f>
        <v>0</v>
      </c>
      <c r="AO87" s="203"/>
      <c r="AP87" s="203"/>
      <c r="AQ87" s="74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78</v>
      </c>
      <c r="BT87" s="89" t="s">
        <v>79</v>
      </c>
      <c r="BV87" s="89" t="s">
        <v>80</v>
      </c>
      <c r="BW87" s="89" t="s">
        <v>81</v>
      </c>
      <c r="BX87" s="89" t="s">
        <v>82</v>
      </c>
    </row>
    <row r="88" spans="1:89" s="5" customFormat="1" ht="37.5" customHeight="1">
      <c r="A88" s="90" t="s">
        <v>83</v>
      </c>
      <c r="B88" s="91"/>
      <c r="C88" s="92"/>
      <c r="D88" s="217" t="s">
        <v>17</v>
      </c>
      <c r="E88" s="217"/>
      <c r="F88" s="217"/>
      <c r="G88" s="217"/>
      <c r="H88" s="217"/>
      <c r="I88" s="93"/>
      <c r="J88" s="217" t="s">
        <v>20</v>
      </c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5">
        <f>'09-2017 - Oprava vodovodu...'!M29</f>
        <v>0</v>
      </c>
      <c r="AH88" s="216"/>
      <c r="AI88" s="216"/>
      <c r="AJ88" s="216"/>
      <c r="AK88" s="216"/>
      <c r="AL88" s="216"/>
      <c r="AM88" s="216"/>
      <c r="AN88" s="215">
        <f>SUM(AG88,AT88)</f>
        <v>0</v>
      </c>
      <c r="AO88" s="216"/>
      <c r="AP88" s="216"/>
      <c r="AQ88" s="94"/>
      <c r="AS88" s="95">
        <f>'09-2017 - Oprava vodovodu...'!M27</f>
        <v>0</v>
      </c>
      <c r="AT88" s="96">
        <f>ROUND(SUM(AV88:AW88),2)</f>
        <v>0</v>
      </c>
      <c r="AU88" s="97">
        <f>'09-2017 - Oprava vodovodu...'!W134</f>
        <v>0</v>
      </c>
      <c r="AV88" s="96">
        <f>'09-2017 - Oprava vodovodu...'!M31</f>
        <v>0</v>
      </c>
      <c r="AW88" s="96">
        <f>'09-2017 - Oprava vodovodu...'!M32</f>
        <v>0</v>
      </c>
      <c r="AX88" s="96">
        <f>'09-2017 - Oprava vodovodu...'!M33</f>
        <v>0</v>
      </c>
      <c r="AY88" s="96">
        <f>'09-2017 - Oprava vodovodu...'!M34</f>
        <v>0</v>
      </c>
      <c r="AZ88" s="96">
        <f>'09-2017 - Oprava vodovodu...'!H31</f>
        <v>0</v>
      </c>
      <c r="BA88" s="96">
        <f>'09-2017 - Oprava vodovodu...'!H32</f>
        <v>0</v>
      </c>
      <c r="BB88" s="96">
        <f>'09-2017 - Oprava vodovodu...'!H33</f>
        <v>0</v>
      </c>
      <c r="BC88" s="96">
        <f>'09-2017 - Oprava vodovodu...'!H34</f>
        <v>0</v>
      </c>
      <c r="BD88" s="98">
        <f>'09-2017 - Oprava vodovodu...'!H35</f>
        <v>0</v>
      </c>
      <c r="BT88" s="99" t="s">
        <v>84</v>
      </c>
      <c r="BU88" s="99" t="s">
        <v>85</v>
      </c>
      <c r="BV88" s="99" t="s">
        <v>80</v>
      </c>
      <c r="BW88" s="99" t="s">
        <v>81</v>
      </c>
      <c r="BX88" s="99" t="s">
        <v>82</v>
      </c>
    </row>
    <row r="89" spans="1:89">
      <c r="B89" s="2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6"/>
    </row>
    <row r="90" spans="1:89" s="1" customFormat="1" ht="30" customHeight="1">
      <c r="B90" s="38"/>
      <c r="C90" s="83" t="s">
        <v>86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03">
        <f>ROUND(SUM(AG91:AG94),2)</f>
        <v>0</v>
      </c>
      <c r="AH90" s="203"/>
      <c r="AI90" s="203"/>
      <c r="AJ90" s="203"/>
      <c r="AK90" s="203"/>
      <c r="AL90" s="203"/>
      <c r="AM90" s="203"/>
      <c r="AN90" s="203">
        <f>ROUND(SUM(AN91:AN94),2)</f>
        <v>0</v>
      </c>
      <c r="AO90" s="203"/>
      <c r="AP90" s="203"/>
      <c r="AQ90" s="40"/>
      <c r="AS90" s="79" t="s">
        <v>87</v>
      </c>
      <c r="AT90" s="80" t="s">
        <v>88</v>
      </c>
      <c r="AU90" s="80" t="s">
        <v>43</v>
      </c>
      <c r="AV90" s="81" t="s">
        <v>66</v>
      </c>
    </row>
    <row r="91" spans="1:89" s="1" customFormat="1" ht="19.95" customHeight="1">
      <c r="B91" s="38"/>
      <c r="C91" s="39"/>
      <c r="D91" s="100" t="s">
        <v>89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09">
        <f>ROUND(AG87*AS91,2)</f>
        <v>0</v>
      </c>
      <c r="AH91" s="210"/>
      <c r="AI91" s="210"/>
      <c r="AJ91" s="210"/>
      <c r="AK91" s="210"/>
      <c r="AL91" s="210"/>
      <c r="AM91" s="210"/>
      <c r="AN91" s="210">
        <f>ROUND(AG91+AV91,2)</f>
        <v>0</v>
      </c>
      <c r="AO91" s="210"/>
      <c r="AP91" s="210"/>
      <c r="AQ91" s="40"/>
      <c r="AS91" s="101">
        <v>0</v>
      </c>
      <c r="AT91" s="102" t="s">
        <v>90</v>
      </c>
      <c r="AU91" s="102" t="s">
        <v>44</v>
      </c>
      <c r="AV91" s="103">
        <f>ROUND(IF(AU91="základní",AG91*L31,IF(AU91="snížená",AG91*L32,0)),2)</f>
        <v>0</v>
      </c>
      <c r="BV91" s="21" t="s">
        <v>91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1:89" s="1" customFormat="1" ht="19.95" customHeight="1">
      <c r="B92" s="38"/>
      <c r="C92" s="39"/>
      <c r="D92" s="207" t="s">
        <v>92</v>
      </c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39"/>
      <c r="AD92" s="39"/>
      <c r="AE92" s="39"/>
      <c r="AF92" s="39"/>
      <c r="AG92" s="209">
        <f>AG87*AS92</f>
        <v>0</v>
      </c>
      <c r="AH92" s="210"/>
      <c r="AI92" s="210"/>
      <c r="AJ92" s="210"/>
      <c r="AK92" s="210"/>
      <c r="AL92" s="210"/>
      <c r="AM92" s="210"/>
      <c r="AN92" s="210">
        <f>AG92+AV92</f>
        <v>0</v>
      </c>
      <c r="AO92" s="210"/>
      <c r="AP92" s="210"/>
      <c r="AQ92" s="40"/>
      <c r="AS92" s="105">
        <v>0</v>
      </c>
      <c r="AT92" s="106" t="s">
        <v>90</v>
      </c>
      <c r="AU92" s="106" t="s">
        <v>44</v>
      </c>
      <c r="AV92" s="107">
        <f>ROUND(IF(AU92="nulová",0,IF(OR(AU92="základní",AU92="zákl. přenesená"),AG92*L31,AG92*L32)),2)</f>
        <v>0</v>
      </c>
      <c r="BV92" s="21" t="s">
        <v>93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1:89" s="1" customFormat="1" ht="19.95" customHeight="1">
      <c r="B93" s="38"/>
      <c r="C93" s="39"/>
      <c r="D93" s="207" t="s">
        <v>92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39"/>
      <c r="AD93" s="39"/>
      <c r="AE93" s="39"/>
      <c r="AF93" s="39"/>
      <c r="AG93" s="209">
        <f>AG87*AS93</f>
        <v>0</v>
      </c>
      <c r="AH93" s="210"/>
      <c r="AI93" s="210"/>
      <c r="AJ93" s="210"/>
      <c r="AK93" s="210"/>
      <c r="AL93" s="210"/>
      <c r="AM93" s="210"/>
      <c r="AN93" s="210">
        <f>AG93+AV93</f>
        <v>0</v>
      </c>
      <c r="AO93" s="210"/>
      <c r="AP93" s="210"/>
      <c r="AQ93" s="40"/>
      <c r="AS93" s="105">
        <v>0</v>
      </c>
      <c r="AT93" s="106" t="s">
        <v>90</v>
      </c>
      <c r="AU93" s="106" t="s">
        <v>44</v>
      </c>
      <c r="AV93" s="107">
        <f>ROUND(IF(AU93="nulová",0,IF(OR(AU93="základní",AU93="zákl. přenesená"),AG93*L31,AG93*L32)),2)</f>
        <v>0</v>
      </c>
      <c r="BV93" s="21" t="s">
        <v>93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95" customHeight="1">
      <c r="B94" s="38"/>
      <c r="C94" s="39"/>
      <c r="D94" s="207" t="s">
        <v>92</v>
      </c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39"/>
      <c r="AD94" s="39"/>
      <c r="AE94" s="39"/>
      <c r="AF94" s="39"/>
      <c r="AG94" s="209">
        <f>AG87*AS94</f>
        <v>0</v>
      </c>
      <c r="AH94" s="210"/>
      <c r="AI94" s="210"/>
      <c r="AJ94" s="210"/>
      <c r="AK94" s="210"/>
      <c r="AL94" s="210"/>
      <c r="AM94" s="210"/>
      <c r="AN94" s="210">
        <f>AG94+AV94</f>
        <v>0</v>
      </c>
      <c r="AO94" s="210"/>
      <c r="AP94" s="210"/>
      <c r="AQ94" s="40"/>
      <c r="AS94" s="108">
        <v>0</v>
      </c>
      <c r="AT94" s="109" t="s">
        <v>90</v>
      </c>
      <c r="AU94" s="109" t="s">
        <v>44</v>
      </c>
      <c r="AV94" s="110">
        <f>ROUND(IF(AU94="nulová",0,IF(OR(AU94="základní",AU94="zákl. přenesená"),AG94*L31,AG94*L32)),2)</f>
        <v>0</v>
      </c>
      <c r="BV94" s="21" t="s">
        <v>93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0.8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1:89" s="1" customFormat="1" ht="30" customHeight="1">
      <c r="B96" s="38"/>
      <c r="C96" s="111" t="s">
        <v>94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04">
        <f>ROUND(AG87+AG90,2)</f>
        <v>0</v>
      </c>
      <c r="AH96" s="204"/>
      <c r="AI96" s="204"/>
      <c r="AJ96" s="204"/>
      <c r="AK96" s="204"/>
      <c r="AL96" s="204"/>
      <c r="AM96" s="204"/>
      <c r="AN96" s="204">
        <f>AN87+AN90</f>
        <v>0</v>
      </c>
      <c r="AO96" s="204"/>
      <c r="AP96" s="204"/>
      <c r="AQ96" s="40"/>
    </row>
    <row r="97" spans="2:43" s="1" customFormat="1" ht="6.9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9-2017 - Oprava vodovodu...'!C2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91"/>
  <sheetViews>
    <sheetView showGridLines="0" tabSelected="1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15.140625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3"/>
      <c r="B1" s="15"/>
      <c r="C1" s="15"/>
      <c r="D1" s="16" t="s">
        <v>1</v>
      </c>
      <c r="E1" s="15"/>
      <c r="F1" s="17" t="s">
        <v>95</v>
      </c>
      <c r="G1" s="17"/>
      <c r="H1" s="252" t="s">
        <v>96</v>
      </c>
      <c r="I1" s="252"/>
      <c r="J1" s="252"/>
      <c r="K1" s="252"/>
      <c r="L1" s="17" t="s">
        <v>97</v>
      </c>
      <c r="M1" s="15"/>
      <c r="N1" s="15"/>
      <c r="O1" s="16" t="s">
        <v>98</v>
      </c>
      <c r="P1" s="15"/>
      <c r="Q1" s="15"/>
      <c r="R1" s="15"/>
      <c r="S1" s="17" t="s">
        <v>99</v>
      </c>
      <c r="T1" s="17"/>
      <c r="U1" s="113"/>
      <c r="V1" s="11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05" t="s">
        <v>8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T2" s="21" t="s">
        <v>81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100</v>
      </c>
    </row>
    <row r="4" spans="1:66" ht="36.9" customHeight="1">
      <c r="B4" s="25"/>
      <c r="C4" s="219" t="s">
        <v>101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13</v>
      </c>
      <c r="AT4" s="21" t="s">
        <v>6</v>
      </c>
    </row>
    <row r="5" spans="1:66" ht="6.9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s="1" customFormat="1" ht="32.85" customHeight="1">
      <c r="B6" s="38"/>
      <c r="C6" s="39"/>
      <c r="D6" s="32" t="s">
        <v>19</v>
      </c>
      <c r="E6" s="39"/>
      <c r="F6" s="241" t="s">
        <v>20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39"/>
      <c r="R6" s="40"/>
    </row>
    <row r="7" spans="1:66" s="1" customFormat="1" ht="14.4" customHeight="1">
      <c r="B7" s="38"/>
      <c r="C7" s="39"/>
      <c r="D7" s="33" t="s">
        <v>21</v>
      </c>
      <c r="E7" s="39"/>
      <c r="F7" s="31" t="s">
        <v>22</v>
      </c>
      <c r="G7" s="39"/>
      <c r="H7" s="39"/>
      <c r="I7" s="39"/>
      <c r="J7" s="39"/>
      <c r="K7" s="39"/>
      <c r="L7" s="39"/>
      <c r="M7" s="33" t="s">
        <v>23</v>
      </c>
      <c r="N7" s="39"/>
      <c r="O7" s="31" t="s">
        <v>5</v>
      </c>
      <c r="P7" s="39"/>
      <c r="Q7" s="39"/>
      <c r="R7" s="40"/>
    </row>
    <row r="8" spans="1:66" s="1" customFormat="1" ht="14.4" customHeight="1">
      <c r="B8" s="38"/>
      <c r="C8" s="39"/>
      <c r="D8" s="33" t="s">
        <v>24</v>
      </c>
      <c r="E8" s="39"/>
      <c r="F8" s="31" t="s">
        <v>25</v>
      </c>
      <c r="G8" s="39"/>
      <c r="H8" s="39"/>
      <c r="I8" s="39"/>
      <c r="J8" s="39"/>
      <c r="K8" s="39"/>
      <c r="L8" s="39"/>
      <c r="M8" s="33" t="s">
        <v>26</v>
      </c>
      <c r="N8" s="39"/>
      <c r="O8" s="297" t="str">
        <f>'Rekapitulace stavby'!AN8</f>
        <v>30.1.2017</v>
      </c>
      <c r="P8" s="286"/>
      <c r="Q8" s="39"/>
      <c r="R8" s="40"/>
    </row>
    <row r="9" spans="1:66" s="1" customFormat="1" ht="10.8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66" s="1" customFormat="1" ht="14.4" customHeight="1">
      <c r="B10" s="38"/>
      <c r="C10" s="39"/>
      <c r="D10" s="33" t="s">
        <v>28</v>
      </c>
      <c r="E10" s="39"/>
      <c r="F10" s="39"/>
      <c r="G10" s="39"/>
      <c r="H10" s="39"/>
      <c r="I10" s="39"/>
      <c r="J10" s="39"/>
      <c r="K10" s="39"/>
      <c r="L10" s="39"/>
      <c r="M10" s="33" t="s">
        <v>29</v>
      </c>
      <c r="N10" s="39"/>
      <c r="O10" s="239" t="s">
        <v>5</v>
      </c>
      <c r="P10" s="239"/>
      <c r="Q10" s="39"/>
      <c r="R10" s="40"/>
    </row>
    <row r="11" spans="1:66" s="1" customFormat="1" ht="18" customHeight="1">
      <c r="B11" s="38"/>
      <c r="C11" s="39"/>
      <c r="D11" s="39"/>
      <c r="E11" s="31" t="s">
        <v>30</v>
      </c>
      <c r="F11" s="39"/>
      <c r="G11" s="39"/>
      <c r="H11" s="39"/>
      <c r="I11" s="39"/>
      <c r="J11" s="39"/>
      <c r="K11" s="39"/>
      <c r="L11" s="39"/>
      <c r="M11" s="33" t="s">
        <v>31</v>
      </c>
      <c r="N11" s="39"/>
      <c r="O11" s="239" t="s">
        <v>5</v>
      </c>
      <c r="P11" s="239"/>
      <c r="Q11" s="39"/>
      <c r="R11" s="40"/>
    </row>
    <row r="12" spans="1:66" s="1" customFormat="1" ht="6.9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66" s="1" customFormat="1" ht="14.4" customHeight="1">
      <c r="B13" s="38"/>
      <c r="C13" s="39"/>
      <c r="D13" s="33" t="s">
        <v>32</v>
      </c>
      <c r="E13" s="39"/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298" t="str">
        <f>IF('Rekapitulace stavby'!AN13="","",'Rekapitulace stavby'!AN13)</f>
        <v>Vyplň údaj</v>
      </c>
      <c r="P13" s="239"/>
      <c r="Q13" s="39"/>
      <c r="R13" s="40"/>
    </row>
    <row r="14" spans="1:66" s="1" customFormat="1" ht="18" customHeight="1">
      <c r="B14" s="38"/>
      <c r="C14" s="39"/>
      <c r="D14" s="39"/>
      <c r="E14" s="298" t="str">
        <f>IF('Rekapitulace stavby'!E14="","",'Rekapitulace stavby'!E14)</f>
        <v>Vyplň údaj</v>
      </c>
      <c r="F14" s="299"/>
      <c r="G14" s="299"/>
      <c r="H14" s="299"/>
      <c r="I14" s="299"/>
      <c r="J14" s="299"/>
      <c r="K14" s="299"/>
      <c r="L14" s="299"/>
      <c r="M14" s="33" t="s">
        <v>31</v>
      </c>
      <c r="N14" s="39"/>
      <c r="O14" s="298" t="str">
        <f>IF('Rekapitulace stavby'!AN14="","",'Rekapitulace stavby'!AN14)</f>
        <v>Vyplň údaj</v>
      </c>
      <c r="P14" s="239"/>
      <c r="Q14" s="39"/>
      <c r="R14" s="40"/>
    </row>
    <row r="15" spans="1:66" s="1" customFormat="1" ht="6.9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66" s="1" customFormat="1" ht="14.4" customHeight="1">
      <c r="B16" s="38"/>
      <c r="C16" s="39"/>
      <c r="D16" s="33" t="s">
        <v>34</v>
      </c>
      <c r="E16" s="39"/>
      <c r="F16" s="39"/>
      <c r="G16" s="39"/>
      <c r="H16" s="39"/>
      <c r="I16" s="39"/>
      <c r="J16" s="39"/>
      <c r="K16" s="39"/>
      <c r="L16" s="39"/>
      <c r="M16" s="33" t="s">
        <v>29</v>
      </c>
      <c r="N16" s="39"/>
      <c r="O16" s="239" t="s">
        <v>5</v>
      </c>
      <c r="P16" s="239"/>
      <c r="Q16" s="39"/>
      <c r="R16" s="40"/>
    </row>
    <row r="17" spans="2:18" s="1" customFormat="1" ht="18" customHeight="1">
      <c r="B17" s="38"/>
      <c r="C17" s="39"/>
      <c r="D17" s="39"/>
      <c r="E17" s="31" t="s">
        <v>35</v>
      </c>
      <c r="F17" s="39"/>
      <c r="G17" s="39"/>
      <c r="H17" s="39"/>
      <c r="I17" s="39"/>
      <c r="J17" s="39"/>
      <c r="K17" s="39"/>
      <c r="L17" s="39"/>
      <c r="M17" s="33" t="s">
        <v>31</v>
      </c>
      <c r="N17" s="39"/>
      <c r="O17" s="239" t="s">
        <v>5</v>
      </c>
      <c r="P17" s="239"/>
      <c r="Q17" s="39"/>
      <c r="R17" s="40"/>
    </row>
    <row r="18" spans="2:18" s="1" customFormat="1" ht="6.9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4" customHeight="1">
      <c r="B19" s="38"/>
      <c r="C19" s="39"/>
      <c r="D19" s="33" t="s">
        <v>37</v>
      </c>
      <c r="E19" s="39"/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39" t="s">
        <v>5</v>
      </c>
      <c r="P19" s="239"/>
      <c r="Q19" s="39"/>
      <c r="R19" s="40"/>
    </row>
    <row r="20" spans="2:18" s="1" customFormat="1" ht="18" customHeight="1">
      <c r="B20" s="38"/>
      <c r="C20" s="39"/>
      <c r="D20" s="39"/>
      <c r="E20" s="31" t="s">
        <v>38</v>
      </c>
      <c r="F20" s="39"/>
      <c r="G20" s="39"/>
      <c r="H20" s="39"/>
      <c r="I20" s="39"/>
      <c r="J20" s="39"/>
      <c r="K20" s="39"/>
      <c r="L20" s="39"/>
      <c r="M20" s="33" t="s">
        <v>31</v>
      </c>
      <c r="N20" s="39"/>
      <c r="O20" s="239" t="s">
        <v>5</v>
      </c>
      <c r="P20" s="239"/>
      <c r="Q20" s="39"/>
      <c r="R20" s="40"/>
    </row>
    <row r="21" spans="2:18" s="1" customFormat="1" ht="6.9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4" customHeight="1">
      <c r="B22" s="38"/>
      <c r="C22" s="39"/>
      <c r="D22" s="33" t="s">
        <v>39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22.5" customHeight="1">
      <c r="B23" s="38"/>
      <c r="C23" s="39"/>
      <c r="D23" s="39"/>
      <c r="E23" s="244" t="s">
        <v>5</v>
      </c>
      <c r="F23" s="244"/>
      <c r="G23" s="244"/>
      <c r="H23" s="244"/>
      <c r="I23" s="244"/>
      <c r="J23" s="244"/>
      <c r="K23" s="244"/>
      <c r="L23" s="244"/>
      <c r="M23" s="39"/>
      <c r="N23" s="39"/>
      <c r="O23" s="39"/>
      <c r="P23" s="39"/>
      <c r="Q23" s="39"/>
      <c r="R23" s="40"/>
    </row>
    <row r="24" spans="2:18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9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4" customHeight="1">
      <c r="B26" s="38"/>
      <c r="C26" s="39"/>
      <c r="D26" s="114" t="s">
        <v>102</v>
      </c>
      <c r="E26" s="39"/>
      <c r="F26" s="39"/>
      <c r="G26" s="39"/>
      <c r="H26" s="39"/>
      <c r="I26" s="39"/>
      <c r="J26" s="39"/>
      <c r="K26" s="39"/>
      <c r="L26" s="39"/>
      <c r="M26" s="245">
        <f>N87</f>
        <v>0</v>
      </c>
      <c r="N26" s="245"/>
      <c r="O26" s="245"/>
      <c r="P26" s="245"/>
      <c r="Q26" s="39"/>
      <c r="R26" s="40"/>
    </row>
    <row r="27" spans="2:18" s="1" customFormat="1" ht="14.4" customHeight="1">
      <c r="B27" s="38"/>
      <c r="C27" s="39"/>
      <c r="D27" s="37" t="s">
        <v>89</v>
      </c>
      <c r="E27" s="39"/>
      <c r="F27" s="39"/>
      <c r="G27" s="39"/>
      <c r="H27" s="39"/>
      <c r="I27" s="39"/>
      <c r="J27" s="39"/>
      <c r="K27" s="39"/>
      <c r="L27" s="39"/>
      <c r="M27" s="245">
        <f>N110</f>
        <v>0</v>
      </c>
      <c r="N27" s="245"/>
      <c r="O27" s="245"/>
      <c r="P27" s="245"/>
      <c r="Q27" s="39"/>
      <c r="R27" s="40"/>
    </row>
    <row r="28" spans="2:18" s="1" customFormat="1" ht="6.9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2:18" s="1" customFormat="1" ht="25.35" customHeight="1">
      <c r="B29" s="38"/>
      <c r="C29" s="39"/>
      <c r="D29" s="115" t="s">
        <v>42</v>
      </c>
      <c r="E29" s="39"/>
      <c r="F29" s="39"/>
      <c r="G29" s="39"/>
      <c r="H29" s="39"/>
      <c r="I29" s="39"/>
      <c r="J29" s="39"/>
      <c r="K29" s="39"/>
      <c r="L29" s="39"/>
      <c r="M29" s="296">
        <f>ROUND(M26+M27,2)</f>
        <v>0</v>
      </c>
      <c r="N29" s="285"/>
      <c r="O29" s="285"/>
      <c r="P29" s="285"/>
      <c r="Q29" s="39"/>
      <c r="R29" s="40"/>
    </row>
    <row r="30" spans="2:18" s="1" customFormat="1" ht="6.9" customHeight="1">
      <c r="B30" s="38"/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9"/>
      <c r="R30" s="40"/>
    </row>
    <row r="31" spans="2:18" s="1" customFormat="1" ht="14.4" customHeight="1">
      <c r="B31" s="38"/>
      <c r="C31" s="39"/>
      <c r="D31" s="45" t="s">
        <v>43</v>
      </c>
      <c r="E31" s="45" t="s">
        <v>44</v>
      </c>
      <c r="F31" s="46">
        <v>0.21</v>
      </c>
      <c r="G31" s="116" t="s">
        <v>45</v>
      </c>
      <c r="H31" s="293">
        <f>(SUM(BE110:BE117)+SUM(BE134:BE389))</f>
        <v>0</v>
      </c>
      <c r="I31" s="285"/>
      <c r="J31" s="285"/>
      <c r="K31" s="39"/>
      <c r="L31" s="39"/>
      <c r="M31" s="293">
        <f>ROUND((SUM(BE110:BE117)+SUM(BE134:BE389)), 2)*F31</f>
        <v>0</v>
      </c>
      <c r="N31" s="285"/>
      <c r="O31" s="285"/>
      <c r="P31" s="285"/>
      <c r="Q31" s="39"/>
      <c r="R31" s="40"/>
    </row>
    <row r="32" spans="2:18" s="1" customFormat="1" ht="14.4" customHeight="1">
      <c r="B32" s="38"/>
      <c r="C32" s="39"/>
      <c r="D32" s="39"/>
      <c r="E32" s="45" t="s">
        <v>46</v>
      </c>
      <c r="F32" s="46">
        <v>0.15</v>
      </c>
      <c r="G32" s="116" t="s">
        <v>45</v>
      </c>
      <c r="H32" s="293">
        <f>(SUM(BF110:BF117)+SUM(BF134:BF389))</f>
        <v>0</v>
      </c>
      <c r="I32" s="285"/>
      <c r="J32" s="285"/>
      <c r="K32" s="39"/>
      <c r="L32" s="39"/>
      <c r="M32" s="293">
        <f>ROUND((SUM(BF110:BF117)+SUM(BF134:BF389)), 2)*F32</f>
        <v>0</v>
      </c>
      <c r="N32" s="285"/>
      <c r="O32" s="285"/>
      <c r="P32" s="285"/>
      <c r="Q32" s="39"/>
      <c r="R32" s="40"/>
    </row>
    <row r="33" spans="2:18" s="1" customFormat="1" ht="14.4" hidden="1" customHeight="1">
      <c r="B33" s="38"/>
      <c r="C33" s="39"/>
      <c r="D33" s="39"/>
      <c r="E33" s="45" t="s">
        <v>47</v>
      </c>
      <c r="F33" s="46">
        <v>0.21</v>
      </c>
      <c r="G33" s="116" t="s">
        <v>45</v>
      </c>
      <c r="H33" s="293">
        <f>(SUM(BG110:BG117)+SUM(BG134:BG389))</f>
        <v>0</v>
      </c>
      <c r="I33" s="285"/>
      <c r="J33" s="285"/>
      <c r="K33" s="39"/>
      <c r="L33" s="39"/>
      <c r="M33" s="293">
        <v>0</v>
      </c>
      <c r="N33" s="285"/>
      <c r="O33" s="285"/>
      <c r="P33" s="285"/>
      <c r="Q33" s="39"/>
      <c r="R33" s="40"/>
    </row>
    <row r="34" spans="2:18" s="1" customFormat="1" ht="14.4" hidden="1" customHeight="1">
      <c r="B34" s="38"/>
      <c r="C34" s="39"/>
      <c r="D34" s="39"/>
      <c r="E34" s="45" t="s">
        <v>48</v>
      </c>
      <c r="F34" s="46">
        <v>0.15</v>
      </c>
      <c r="G34" s="116" t="s">
        <v>45</v>
      </c>
      <c r="H34" s="293">
        <f>(SUM(BH110:BH117)+SUM(BH134:BH389))</f>
        <v>0</v>
      </c>
      <c r="I34" s="285"/>
      <c r="J34" s="285"/>
      <c r="K34" s="39"/>
      <c r="L34" s="39"/>
      <c r="M34" s="293">
        <v>0</v>
      </c>
      <c r="N34" s="285"/>
      <c r="O34" s="285"/>
      <c r="P34" s="285"/>
      <c r="Q34" s="39"/>
      <c r="R34" s="40"/>
    </row>
    <row r="35" spans="2:18" s="1" customFormat="1" ht="14.4" hidden="1" customHeight="1">
      <c r="B35" s="38"/>
      <c r="C35" s="39"/>
      <c r="D35" s="39"/>
      <c r="E35" s="45" t="s">
        <v>49</v>
      </c>
      <c r="F35" s="46">
        <v>0</v>
      </c>
      <c r="G35" s="116" t="s">
        <v>45</v>
      </c>
      <c r="H35" s="293">
        <f>(SUM(BI110:BI117)+SUM(BI134:BI389))</f>
        <v>0</v>
      </c>
      <c r="I35" s="285"/>
      <c r="J35" s="285"/>
      <c r="K35" s="39"/>
      <c r="L35" s="39"/>
      <c r="M35" s="293">
        <v>0</v>
      </c>
      <c r="N35" s="285"/>
      <c r="O35" s="285"/>
      <c r="P35" s="285"/>
      <c r="Q35" s="39"/>
      <c r="R35" s="40"/>
    </row>
    <row r="36" spans="2:18" s="1" customFormat="1" ht="6.9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s="1" customFormat="1" ht="25.35" customHeight="1">
      <c r="B37" s="38"/>
      <c r="C37" s="112"/>
      <c r="D37" s="117" t="s">
        <v>50</v>
      </c>
      <c r="E37" s="78"/>
      <c r="F37" s="78"/>
      <c r="G37" s="118" t="s">
        <v>51</v>
      </c>
      <c r="H37" s="119" t="s">
        <v>52</v>
      </c>
      <c r="I37" s="78"/>
      <c r="J37" s="78"/>
      <c r="K37" s="78"/>
      <c r="L37" s="294">
        <f>SUM(M29:M35)</f>
        <v>0</v>
      </c>
      <c r="M37" s="294"/>
      <c r="N37" s="294"/>
      <c r="O37" s="294"/>
      <c r="P37" s="295"/>
      <c r="Q37" s="112"/>
      <c r="R37" s="40"/>
    </row>
    <row r="38" spans="2:18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14.4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4.4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4.4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4.4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4.4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" customHeight="1">
      <c r="B76" s="38"/>
      <c r="C76" s="219" t="s">
        <v>103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6.9" customHeight="1">
      <c r="B78" s="38"/>
      <c r="C78" s="72" t="s">
        <v>19</v>
      </c>
      <c r="D78" s="39"/>
      <c r="E78" s="39"/>
      <c r="F78" s="221" t="str">
        <f>F6</f>
        <v>Oprava vodovodu Dunajovice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</row>
    <row r="79" spans="2:18" s="1" customFormat="1" ht="6.9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</row>
    <row r="80" spans="2:18" s="1" customFormat="1" ht="18" customHeight="1">
      <c r="B80" s="38"/>
      <c r="C80" s="33" t="s">
        <v>24</v>
      </c>
      <c r="D80" s="39"/>
      <c r="E80" s="39"/>
      <c r="F80" s="31" t="str">
        <f>F8</f>
        <v>Dunajovice</v>
      </c>
      <c r="G80" s="39"/>
      <c r="H80" s="39"/>
      <c r="I80" s="39"/>
      <c r="J80" s="39"/>
      <c r="K80" s="33" t="s">
        <v>26</v>
      </c>
      <c r="L80" s="39"/>
      <c r="M80" s="286" t="str">
        <f>IF(O8="","",O8)</f>
        <v>30.1.2017</v>
      </c>
      <c r="N80" s="286"/>
      <c r="O80" s="286"/>
      <c r="P80" s="286"/>
      <c r="Q80" s="39"/>
      <c r="R80" s="40"/>
    </row>
    <row r="81" spans="2:47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3.2">
      <c r="B82" s="38"/>
      <c r="C82" s="33" t="s">
        <v>28</v>
      </c>
      <c r="D82" s="39"/>
      <c r="E82" s="39"/>
      <c r="F82" s="31" t="str">
        <f>E11</f>
        <v>Obec Dunajovice, Dunajovice 4, 379 01 Třeboň</v>
      </c>
      <c r="G82" s="39"/>
      <c r="H82" s="39"/>
      <c r="I82" s="39"/>
      <c r="J82" s="39"/>
      <c r="K82" s="33" t="s">
        <v>34</v>
      </c>
      <c r="L82" s="39"/>
      <c r="M82" s="239" t="str">
        <f>E17</f>
        <v>AQUAPROJEKT, Na Sadech 2013/9, Č. Budějovice</v>
      </c>
      <c r="N82" s="239"/>
      <c r="O82" s="239"/>
      <c r="P82" s="239"/>
      <c r="Q82" s="239"/>
      <c r="R82" s="40"/>
    </row>
    <row r="83" spans="2:47" s="1" customFormat="1" ht="14.4" customHeight="1">
      <c r="B83" s="38"/>
      <c r="C83" s="33" t="s">
        <v>32</v>
      </c>
      <c r="D83" s="39"/>
      <c r="E83" s="39"/>
      <c r="F83" s="31" t="str">
        <f>IF(E14="","",E14)</f>
        <v>Vyplň údaj</v>
      </c>
      <c r="G83" s="39"/>
      <c r="H83" s="39"/>
      <c r="I83" s="39"/>
      <c r="J83" s="39"/>
      <c r="K83" s="33" t="s">
        <v>37</v>
      </c>
      <c r="L83" s="39"/>
      <c r="M83" s="239" t="str">
        <f>E20</f>
        <v>Němcová Dagmar</v>
      </c>
      <c r="N83" s="239"/>
      <c r="O83" s="239"/>
      <c r="P83" s="239"/>
      <c r="Q83" s="239"/>
      <c r="R83" s="40"/>
    </row>
    <row r="84" spans="2:47" s="1" customFormat="1" ht="10.3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</row>
    <row r="85" spans="2:47" s="1" customFormat="1" ht="29.25" customHeight="1">
      <c r="B85" s="38"/>
      <c r="C85" s="291" t="s">
        <v>104</v>
      </c>
      <c r="D85" s="292"/>
      <c r="E85" s="292"/>
      <c r="F85" s="292"/>
      <c r="G85" s="292"/>
      <c r="H85" s="112"/>
      <c r="I85" s="112"/>
      <c r="J85" s="112"/>
      <c r="K85" s="112"/>
      <c r="L85" s="112"/>
      <c r="M85" s="112"/>
      <c r="N85" s="291" t="s">
        <v>105</v>
      </c>
      <c r="O85" s="292"/>
      <c r="P85" s="292"/>
      <c r="Q85" s="292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120" t="s">
        <v>106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03">
        <f>N134</f>
        <v>0</v>
      </c>
      <c r="O87" s="288"/>
      <c r="P87" s="288"/>
      <c r="Q87" s="288"/>
      <c r="R87" s="40"/>
      <c r="AU87" s="21" t="s">
        <v>107</v>
      </c>
    </row>
    <row r="88" spans="2:47" s="6" customFormat="1" ht="24.9" customHeight="1">
      <c r="B88" s="121"/>
      <c r="C88" s="122"/>
      <c r="D88" s="123" t="s">
        <v>108</v>
      </c>
      <c r="E88" s="122"/>
      <c r="F88" s="122"/>
      <c r="G88" s="122"/>
      <c r="H88" s="122"/>
      <c r="I88" s="122"/>
      <c r="J88" s="122"/>
      <c r="K88" s="122"/>
      <c r="L88" s="122"/>
      <c r="M88" s="122"/>
      <c r="N88" s="259">
        <f>N135</f>
        <v>0</v>
      </c>
      <c r="O88" s="290"/>
      <c r="P88" s="290"/>
      <c r="Q88" s="290"/>
      <c r="R88" s="124"/>
    </row>
    <row r="89" spans="2:47" s="7" customFormat="1" ht="19.95" customHeight="1">
      <c r="B89" s="125"/>
      <c r="C89" s="126"/>
      <c r="D89" s="100" t="s">
        <v>109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10">
        <f>N136</f>
        <v>0</v>
      </c>
      <c r="O89" s="287"/>
      <c r="P89" s="287"/>
      <c r="Q89" s="287"/>
      <c r="R89" s="127"/>
    </row>
    <row r="90" spans="2:47" s="7" customFormat="1" ht="14.85" customHeight="1">
      <c r="B90" s="125"/>
      <c r="C90" s="126"/>
      <c r="D90" s="100" t="s">
        <v>110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10">
        <f>N137</f>
        <v>0</v>
      </c>
      <c r="O90" s="287"/>
      <c r="P90" s="287"/>
      <c r="Q90" s="287"/>
      <c r="R90" s="127"/>
    </row>
    <row r="91" spans="2:47" s="7" customFormat="1" ht="14.85" customHeight="1">
      <c r="B91" s="125"/>
      <c r="C91" s="126"/>
      <c r="D91" s="100" t="s">
        <v>111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10">
        <f>N154</f>
        <v>0</v>
      </c>
      <c r="O91" s="287"/>
      <c r="P91" s="287"/>
      <c r="Q91" s="287"/>
      <c r="R91" s="127"/>
    </row>
    <row r="92" spans="2:47" s="7" customFormat="1" ht="14.85" customHeight="1">
      <c r="B92" s="125"/>
      <c r="C92" s="126"/>
      <c r="D92" s="100" t="s">
        <v>112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10">
        <f>N160</f>
        <v>0</v>
      </c>
      <c r="O92" s="287"/>
      <c r="P92" s="287"/>
      <c r="Q92" s="287"/>
      <c r="R92" s="127"/>
    </row>
    <row r="93" spans="2:47" s="7" customFormat="1" ht="14.85" customHeight="1">
      <c r="B93" s="125"/>
      <c r="C93" s="126"/>
      <c r="D93" s="100" t="s">
        <v>113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10">
        <f>N187</f>
        <v>0</v>
      </c>
      <c r="O93" s="287"/>
      <c r="P93" s="287"/>
      <c r="Q93" s="287"/>
      <c r="R93" s="127"/>
    </row>
    <row r="94" spans="2:47" s="7" customFormat="1" ht="14.85" customHeight="1">
      <c r="B94" s="125"/>
      <c r="C94" s="126"/>
      <c r="D94" s="100" t="s">
        <v>114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10">
        <f>N204</f>
        <v>0</v>
      </c>
      <c r="O94" s="287"/>
      <c r="P94" s="287"/>
      <c r="Q94" s="287"/>
      <c r="R94" s="127"/>
    </row>
    <row r="95" spans="2:47" s="7" customFormat="1" ht="14.85" customHeight="1">
      <c r="B95" s="125"/>
      <c r="C95" s="126"/>
      <c r="D95" s="100" t="s">
        <v>115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10">
        <f>N214</f>
        <v>0</v>
      </c>
      <c r="O95" s="287"/>
      <c r="P95" s="287"/>
      <c r="Q95" s="287"/>
      <c r="R95" s="127"/>
    </row>
    <row r="96" spans="2:47" s="7" customFormat="1" ht="19.95" customHeight="1">
      <c r="B96" s="125"/>
      <c r="C96" s="126"/>
      <c r="D96" s="100" t="s">
        <v>116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10">
        <f>N235</f>
        <v>0</v>
      </c>
      <c r="O96" s="287"/>
      <c r="P96" s="287"/>
      <c r="Q96" s="287"/>
      <c r="R96" s="127"/>
    </row>
    <row r="97" spans="2:65" s="7" customFormat="1" ht="19.95" customHeight="1">
      <c r="B97" s="125"/>
      <c r="C97" s="126"/>
      <c r="D97" s="100" t="s">
        <v>117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10">
        <f>N246</f>
        <v>0</v>
      </c>
      <c r="O97" s="287"/>
      <c r="P97" s="287"/>
      <c r="Q97" s="287"/>
      <c r="R97" s="127"/>
    </row>
    <row r="98" spans="2:65" s="7" customFormat="1" ht="19.95" customHeight="1">
      <c r="B98" s="125"/>
      <c r="C98" s="126"/>
      <c r="D98" s="100" t="s">
        <v>118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10">
        <f>N255</f>
        <v>0</v>
      </c>
      <c r="O98" s="287"/>
      <c r="P98" s="287"/>
      <c r="Q98" s="287"/>
      <c r="R98" s="127"/>
    </row>
    <row r="99" spans="2:65" s="7" customFormat="1" ht="19.95" customHeight="1">
      <c r="B99" s="125"/>
      <c r="C99" s="126"/>
      <c r="D99" s="100" t="s">
        <v>119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10">
        <f>N355</f>
        <v>0</v>
      </c>
      <c r="O99" s="287"/>
      <c r="P99" s="287"/>
      <c r="Q99" s="287"/>
      <c r="R99" s="127"/>
    </row>
    <row r="100" spans="2:65" s="7" customFormat="1" ht="14.85" customHeight="1">
      <c r="B100" s="125"/>
      <c r="C100" s="126"/>
      <c r="D100" s="100" t="s">
        <v>120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210">
        <f>N356</f>
        <v>0</v>
      </c>
      <c r="O100" s="287"/>
      <c r="P100" s="287"/>
      <c r="Q100" s="287"/>
      <c r="R100" s="127"/>
    </row>
    <row r="101" spans="2:65" s="7" customFormat="1" ht="14.85" customHeight="1">
      <c r="B101" s="125"/>
      <c r="C101" s="126"/>
      <c r="D101" s="100" t="s">
        <v>121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210">
        <f>N360</f>
        <v>0</v>
      </c>
      <c r="O101" s="287"/>
      <c r="P101" s="287"/>
      <c r="Q101" s="287"/>
      <c r="R101" s="127"/>
    </row>
    <row r="102" spans="2:65" s="7" customFormat="1" ht="14.85" customHeight="1">
      <c r="B102" s="125"/>
      <c r="C102" s="126"/>
      <c r="D102" s="100" t="s">
        <v>122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210">
        <f>N365</f>
        <v>0</v>
      </c>
      <c r="O102" s="287"/>
      <c r="P102" s="287"/>
      <c r="Q102" s="287"/>
      <c r="R102" s="127"/>
    </row>
    <row r="103" spans="2:65" s="6" customFormat="1" ht="24.9" customHeight="1">
      <c r="B103" s="121"/>
      <c r="C103" s="122"/>
      <c r="D103" s="123" t="s">
        <v>123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59">
        <f>N367</f>
        <v>0</v>
      </c>
      <c r="O103" s="290"/>
      <c r="P103" s="290"/>
      <c r="Q103" s="290"/>
      <c r="R103" s="124"/>
    </row>
    <row r="104" spans="2:65" s="7" customFormat="1" ht="19.95" customHeight="1">
      <c r="B104" s="125"/>
      <c r="C104" s="126"/>
      <c r="D104" s="100" t="s">
        <v>124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210">
        <f>N368</f>
        <v>0</v>
      </c>
      <c r="O104" s="287"/>
      <c r="P104" s="287"/>
      <c r="Q104" s="287"/>
      <c r="R104" s="127"/>
    </row>
    <row r="105" spans="2:65" s="6" customFormat="1" ht="24.9" customHeight="1">
      <c r="B105" s="121"/>
      <c r="C105" s="122"/>
      <c r="D105" s="123" t="s">
        <v>125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59">
        <f>N381</f>
        <v>0</v>
      </c>
      <c r="O105" s="290"/>
      <c r="P105" s="290"/>
      <c r="Q105" s="290"/>
      <c r="R105" s="124"/>
    </row>
    <row r="106" spans="2:65" s="7" customFormat="1" ht="19.95" customHeight="1">
      <c r="B106" s="125"/>
      <c r="C106" s="126"/>
      <c r="D106" s="100" t="s">
        <v>126</v>
      </c>
      <c r="E106" s="126"/>
      <c r="F106" s="126"/>
      <c r="G106" s="126"/>
      <c r="H106" s="126"/>
      <c r="I106" s="126"/>
      <c r="J106" s="126"/>
      <c r="K106" s="126"/>
      <c r="L106" s="126"/>
      <c r="M106" s="126"/>
      <c r="N106" s="210">
        <f>N382</f>
        <v>0</v>
      </c>
      <c r="O106" s="287"/>
      <c r="P106" s="287"/>
      <c r="Q106" s="287"/>
      <c r="R106" s="127"/>
    </row>
    <row r="107" spans="2:65" s="7" customFormat="1" ht="19.95" customHeight="1">
      <c r="B107" s="125"/>
      <c r="C107" s="126"/>
      <c r="D107" s="100" t="s">
        <v>127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210">
        <f>N386</f>
        <v>0</v>
      </c>
      <c r="O107" s="287"/>
      <c r="P107" s="287"/>
      <c r="Q107" s="287"/>
      <c r="R107" s="127"/>
    </row>
    <row r="108" spans="2:65" s="7" customFormat="1" ht="19.95" customHeight="1">
      <c r="B108" s="125"/>
      <c r="C108" s="126"/>
      <c r="D108" s="100" t="s">
        <v>128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210">
        <f>N388</f>
        <v>0</v>
      </c>
      <c r="O108" s="287"/>
      <c r="P108" s="287"/>
      <c r="Q108" s="287"/>
      <c r="R108" s="127"/>
    </row>
    <row r="109" spans="2:65" s="1" customFormat="1" ht="21.7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65" s="1" customFormat="1" ht="29.25" customHeight="1">
      <c r="B110" s="38"/>
      <c r="C110" s="120" t="s">
        <v>129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288">
        <f>ROUND(N111+N112+N113+N114+N115+N116,2)</f>
        <v>0</v>
      </c>
      <c r="O110" s="289"/>
      <c r="P110" s="289"/>
      <c r="Q110" s="289"/>
      <c r="R110" s="40"/>
      <c r="T110" s="128"/>
      <c r="U110" s="129" t="s">
        <v>43</v>
      </c>
    </row>
    <row r="111" spans="2:65" s="1" customFormat="1" ht="18" customHeight="1">
      <c r="B111" s="130"/>
      <c r="C111" s="131"/>
      <c r="D111" s="207" t="s">
        <v>130</v>
      </c>
      <c r="E111" s="283"/>
      <c r="F111" s="283"/>
      <c r="G111" s="283"/>
      <c r="H111" s="283"/>
      <c r="I111" s="131"/>
      <c r="J111" s="131"/>
      <c r="K111" s="131"/>
      <c r="L111" s="131"/>
      <c r="M111" s="131"/>
      <c r="N111" s="209">
        <f>ROUND(N87*T111,2)</f>
        <v>0</v>
      </c>
      <c r="O111" s="284"/>
      <c r="P111" s="284"/>
      <c r="Q111" s="284"/>
      <c r="R111" s="133"/>
      <c r="S111" s="131"/>
      <c r="T111" s="134"/>
      <c r="U111" s="135" t="s">
        <v>44</v>
      </c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7" t="s">
        <v>131</v>
      </c>
      <c r="AZ111" s="136"/>
      <c r="BA111" s="136"/>
      <c r="BB111" s="136"/>
      <c r="BC111" s="136"/>
      <c r="BD111" s="136"/>
      <c r="BE111" s="138">
        <f t="shared" ref="BE111:BE116" si="0">IF(U111="základní",N111,0)</f>
        <v>0</v>
      </c>
      <c r="BF111" s="138">
        <f t="shared" ref="BF111:BF116" si="1">IF(U111="snížená",N111,0)</f>
        <v>0</v>
      </c>
      <c r="BG111" s="138">
        <f t="shared" ref="BG111:BG116" si="2">IF(U111="zákl. přenesená",N111,0)</f>
        <v>0</v>
      </c>
      <c r="BH111" s="138">
        <f t="shared" ref="BH111:BH116" si="3">IF(U111="sníž. přenesená",N111,0)</f>
        <v>0</v>
      </c>
      <c r="BI111" s="138">
        <f t="shared" ref="BI111:BI116" si="4">IF(U111="nulová",N111,0)</f>
        <v>0</v>
      </c>
      <c r="BJ111" s="137" t="s">
        <v>84</v>
      </c>
      <c r="BK111" s="136"/>
      <c r="BL111" s="136"/>
      <c r="BM111" s="136"/>
    </row>
    <row r="112" spans="2:65" s="1" customFormat="1" ht="18" customHeight="1">
      <c r="B112" s="130"/>
      <c r="C112" s="131"/>
      <c r="D112" s="207" t="s">
        <v>132</v>
      </c>
      <c r="E112" s="283"/>
      <c r="F112" s="283"/>
      <c r="G112" s="283"/>
      <c r="H112" s="283"/>
      <c r="I112" s="131"/>
      <c r="J112" s="131"/>
      <c r="K112" s="131"/>
      <c r="L112" s="131"/>
      <c r="M112" s="131"/>
      <c r="N112" s="209">
        <f>ROUND(N87*T112,2)</f>
        <v>0</v>
      </c>
      <c r="O112" s="284"/>
      <c r="P112" s="284"/>
      <c r="Q112" s="284"/>
      <c r="R112" s="133"/>
      <c r="S112" s="131"/>
      <c r="T112" s="134"/>
      <c r="U112" s="135" t="s">
        <v>44</v>
      </c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7" t="s">
        <v>131</v>
      </c>
      <c r="AZ112" s="136"/>
      <c r="BA112" s="136"/>
      <c r="BB112" s="136"/>
      <c r="BC112" s="136"/>
      <c r="BD112" s="136"/>
      <c r="BE112" s="138">
        <f t="shared" si="0"/>
        <v>0</v>
      </c>
      <c r="BF112" s="138">
        <f t="shared" si="1"/>
        <v>0</v>
      </c>
      <c r="BG112" s="138">
        <f t="shared" si="2"/>
        <v>0</v>
      </c>
      <c r="BH112" s="138">
        <f t="shared" si="3"/>
        <v>0</v>
      </c>
      <c r="BI112" s="138">
        <f t="shared" si="4"/>
        <v>0</v>
      </c>
      <c r="BJ112" s="137" t="s">
        <v>84</v>
      </c>
      <c r="BK112" s="136"/>
      <c r="BL112" s="136"/>
      <c r="BM112" s="136"/>
    </row>
    <row r="113" spans="2:65" s="1" customFormat="1" ht="18" customHeight="1">
      <c r="B113" s="130"/>
      <c r="C113" s="131"/>
      <c r="D113" s="207" t="s">
        <v>133</v>
      </c>
      <c r="E113" s="283"/>
      <c r="F113" s="283"/>
      <c r="G113" s="283"/>
      <c r="H113" s="283"/>
      <c r="I113" s="131"/>
      <c r="J113" s="131"/>
      <c r="K113" s="131"/>
      <c r="L113" s="131"/>
      <c r="M113" s="131"/>
      <c r="N113" s="209">
        <f>ROUND(N87*T113,2)</f>
        <v>0</v>
      </c>
      <c r="O113" s="284"/>
      <c r="P113" s="284"/>
      <c r="Q113" s="284"/>
      <c r="R113" s="133"/>
      <c r="S113" s="131"/>
      <c r="T113" s="134"/>
      <c r="U113" s="135" t="s">
        <v>44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7" t="s">
        <v>131</v>
      </c>
      <c r="AZ113" s="136"/>
      <c r="BA113" s="136"/>
      <c r="BB113" s="136"/>
      <c r="BC113" s="136"/>
      <c r="BD113" s="136"/>
      <c r="BE113" s="138">
        <f t="shared" si="0"/>
        <v>0</v>
      </c>
      <c r="BF113" s="138">
        <f t="shared" si="1"/>
        <v>0</v>
      </c>
      <c r="BG113" s="138">
        <f t="shared" si="2"/>
        <v>0</v>
      </c>
      <c r="BH113" s="138">
        <f t="shared" si="3"/>
        <v>0</v>
      </c>
      <c r="BI113" s="138">
        <f t="shared" si="4"/>
        <v>0</v>
      </c>
      <c r="BJ113" s="137" t="s">
        <v>84</v>
      </c>
      <c r="BK113" s="136"/>
      <c r="BL113" s="136"/>
      <c r="BM113" s="136"/>
    </row>
    <row r="114" spans="2:65" s="1" customFormat="1" ht="18" customHeight="1">
      <c r="B114" s="130"/>
      <c r="C114" s="131"/>
      <c r="D114" s="207" t="s">
        <v>134</v>
      </c>
      <c r="E114" s="283"/>
      <c r="F114" s="283"/>
      <c r="G114" s="283"/>
      <c r="H114" s="283"/>
      <c r="I114" s="131"/>
      <c r="J114" s="131"/>
      <c r="K114" s="131"/>
      <c r="L114" s="131"/>
      <c r="M114" s="131"/>
      <c r="N114" s="209">
        <f>ROUND(N87*T114,2)</f>
        <v>0</v>
      </c>
      <c r="O114" s="284"/>
      <c r="P114" s="284"/>
      <c r="Q114" s="284"/>
      <c r="R114" s="133"/>
      <c r="S114" s="131"/>
      <c r="T114" s="134"/>
      <c r="U114" s="135" t="s">
        <v>44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7" t="s">
        <v>131</v>
      </c>
      <c r="AZ114" s="136"/>
      <c r="BA114" s="136"/>
      <c r="BB114" s="136"/>
      <c r="BC114" s="136"/>
      <c r="BD114" s="136"/>
      <c r="BE114" s="138">
        <f t="shared" si="0"/>
        <v>0</v>
      </c>
      <c r="BF114" s="138">
        <f t="shared" si="1"/>
        <v>0</v>
      </c>
      <c r="BG114" s="138">
        <f t="shared" si="2"/>
        <v>0</v>
      </c>
      <c r="BH114" s="138">
        <f t="shared" si="3"/>
        <v>0</v>
      </c>
      <c r="BI114" s="138">
        <f t="shared" si="4"/>
        <v>0</v>
      </c>
      <c r="BJ114" s="137" t="s">
        <v>84</v>
      </c>
      <c r="BK114" s="136"/>
      <c r="BL114" s="136"/>
      <c r="BM114" s="136"/>
    </row>
    <row r="115" spans="2:65" s="1" customFormat="1" ht="18" customHeight="1">
      <c r="B115" s="130"/>
      <c r="C115" s="131"/>
      <c r="D115" s="207" t="s">
        <v>135</v>
      </c>
      <c r="E115" s="283"/>
      <c r="F115" s="283"/>
      <c r="G115" s="283"/>
      <c r="H115" s="283"/>
      <c r="I115" s="131"/>
      <c r="J115" s="131"/>
      <c r="K115" s="131"/>
      <c r="L115" s="131"/>
      <c r="M115" s="131"/>
      <c r="N115" s="209">
        <f>ROUND(N87*T115,2)</f>
        <v>0</v>
      </c>
      <c r="O115" s="284"/>
      <c r="P115" s="284"/>
      <c r="Q115" s="284"/>
      <c r="R115" s="133"/>
      <c r="S115" s="131"/>
      <c r="T115" s="134"/>
      <c r="U115" s="135" t="s">
        <v>44</v>
      </c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7" t="s">
        <v>131</v>
      </c>
      <c r="AZ115" s="136"/>
      <c r="BA115" s="136"/>
      <c r="BB115" s="136"/>
      <c r="BC115" s="136"/>
      <c r="BD115" s="136"/>
      <c r="BE115" s="138">
        <f t="shared" si="0"/>
        <v>0</v>
      </c>
      <c r="BF115" s="138">
        <f t="shared" si="1"/>
        <v>0</v>
      </c>
      <c r="BG115" s="138">
        <f t="shared" si="2"/>
        <v>0</v>
      </c>
      <c r="BH115" s="138">
        <f t="shared" si="3"/>
        <v>0</v>
      </c>
      <c r="BI115" s="138">
        <f t="shared" si="4"/>
        <v>0</v>
      </c>
      <c r="BJ115" s="137" t="s">
        <v>84</v>
      </c>
      <c r="BK115" s="136"/>
      <c r="BL115" s="136"/>
      <c r="BM115" s="136"/>
    </row>
    <row r="116" spans="2:65" s="1" customFormat="1" ht="18" customHeight="1">
      <c r="B116" s="130"/>
      <c r="C116" s="131"/>
      <c r="D116" s="132" t="s">
        <v>136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209">
        <f>ROUND(N87*T116,2)</f>
        <v>0</v>
      </c>
      <c r="O116" s="284"/>
      <c r="P116" s="284"/>
      <c r="Q116" s="284"/>
      <c r="R116" s="133"/>
      <c r="S116" s="131"/>
      <c r="T116" s="139"/>
      <c r="U116" s="140" t="s">
        <v>44</v>
      </c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7" t="s">
        <v>137</v>
      </c>
      <c r="AZ116" s="136"/>
      <c r="BA116" s="136"/>
      <c r="BB116" s="136"/>
      <c r="BC116" s="136"/>
      <c r="BD116" s="136"/>
      <c r="BE116" s="138">
        <f t="shared" si="0"/>
        <v>0</v>
      </c>
      <c r="BF116" s="138">
        <f t="shared" si="1"/>
        <v>0</v>
      </c>
      <c r="BG116" s="138">
        <f t="shared" si="2"/>
        <v>0</v>
      </c>
      <c r="BH116" s="138">
        <f t="shared" si="3"/>
        <v>0</v>
      </c>
      <c r="BI116" s="138">
        <f t="shared" si="4"/>
        <v>0</v>
      </c>
      <c r="BJ116" s="137" t="s">
        <v>84</v>
      </c>
      <c r="BK116" s="136"/>
      <c r="BL116" s="136"/>
      <c r="BM116" s="136"/>
    </row>
    <row r="117" spans="2:65" s="1" customForma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 ht="29.25" customHeight="1">
      <c r="B118" s="38"/>
      <c r="C118" s="111" t="s">
        <v>94</v>
      </c>
      <c r="D118" s="112"/>
      <c r="E118" s="112"/>
      <c r="F118" s="112"/>
      <c r="G118" s="112"/>
      <c r="H118" s="112"/>
      <c r="I118" s="112"/>
      <c r="J118" s="112"/>
      <c r="K118" s="112"/>
      <c r="L118" s="204">
        <f>ROUND(SUM(N87+N110),2)</f>
        <v>0</v>
      </c>
      <c r="M118" s="204"/>
      <c r="N118" s="204"/>
      <c r="O118" s="204"/>
      <c r="P118" s="204"/>
      <c r="Q118" s="204"/>
      <c r="R118" s="40"/>
    </row>
    <row r="119" spans="2:65" s="1" customFormat="1" ht="6.9" customHeight="1"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</row>
    <row r="123" spans="2:65" s="1" customFormat="1" ht="6.9" customHeight="1"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7"/>
    </row>
    <row r="124" spans="2:65" s="1" customFormat="1" ht="36.9" customHeight="1">
      <c r="B124" s="38"/>
      <c r="C124" s="219" t="s">
        <v>138</v>
      </c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40"/>
    </row>
    <row r="125" spans="2:65" s="1" customFormat="1" ht="6.9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65" s="1" customFormat="1" ht="36.9" customHeight="1">
      <c r="B126" s="38"/>
      <c r="C126" s="72" t="s">
        <v>19</v>
      </c>
      <c r="D126" s="39"/>
      <c r="E126" s="39"/>
      <c r="F126" s="221" t="str">
        <f>F6</f>
        <v>Oprava vodovodu Dunajovice</v>
      </c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39"/>
      <c r="R126" s="40"/>
    </row>
    <row r="127" spans="2:65" s="1" customFormat="1" ht="6.9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65" s="1" customFormat="1" ht="18" customHeight="1">
      <c r="B128" s="38"/>
      <c r="C128" s="33" t="s">
        <v>24</v>
      </c>
      <c r="D128" s="39"/>
      <c r="E128" s="39"/>
      <c r="F128" s="31" t="str">
        <f>F8</f>
        <v>Dunajovice</v>
      </c>
      <c r="G128" s="39"/>
      <c r="H128" s="39"/>
      <c r="I128" s="39"/>
      <c r="J128" s="39"/>
      <c r="K128" s="33" t="s">
        <v>26</v>
      </c>
      <c r="L128" s="39"/>
      <c r="M128" s="286" t="str">
        <f>IF(O8="","",O8)</f>
        <v>30.1.2017</v>
      </c>
      <c r="N128" s="286"/>
      <c r="O128" s="286"/>
      <c r="P128" s="286"/>
      <c r="Q128" s="39"/>
      <c r="R128" s="40"/>
    </row>
    <row r="129" spans="2:65" s="1" customFormat="1" ht="6.9" customHeigh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40"/>
    </row>
    <row r="130" spans="2:65" s="1" customFormat="1" ht="13.2">
      <c r="B130" s="38"/>
      <c r="C130" s="33" t="s">
        <v>28</v>
      </c>
      <c r="D130" s="39"/>
      <c r="E130" s="39"/>
      <c r="F130" s="31" t="str">
        <f>E11</f>
        <v>Obec Dunajovice, Dunajovice 4, 379 01 Třeboň</v>
      </c>
      <c r="G130" s="39"/>
      <c r="H130" s="39"/>
      <c r="I130" s="39"/>
      <c r="J130" s="39"/>
      <c r="K130" s="33" t="s">
        <v>34</v>
      </c>
      <c r="L130" s="39"/>
      <c r="M130" s="239" t="str">
        <f>E17</f>
        <v>AQUAPROJEKT, Na Sadech 2013/9, Č. Budějovice</v>
      </c>
      <c r="N130" s="239"/>
      <c r="O130" s="239"/>
      <c r="P130" s="239"/>
      <c r="Q130" s="239"/>
      <c r="R130" s="40"/>
    </row>
    <row r="131" spans="2:65" s="1" customFormat="1" ht="14.4" customHeight="1">
      <c r="B131" s="38"/>
      <c r="C131" s="33" t="s">
        <v>32</v>
      </c>
      <c r="D131" s="39"/>
      <c r="E131" s="39"/>
      <c r="F131" s="31" t="str">
        <f>IF(E14="","",E14)</f>
        <v>Vyplň údaj</v>
      </c>
      <c r="G131" s="39"/>
      <c r="H131" s="39"/>
      <c r="I131" s="39"/>
      <c r="J131" s="39"/>
      <c r="K131" s="33" t="s">
        <v>37</v>
      </c>
      <c r="L131" s="39"/>
      <c r="M131" s="239" t="str">
        <f>E20</f>
        <v>Němcová Dagmar</v>
      </c>
      <c r="N131" s="239"/>
      <c r="O131" s="239"/>
      <c r="P131" s="239"/>
      <c r="Q131" s="239"/>
      <c r="R131" s="40"/>
    </row>
    <row r="132" spans="2:65" s="1" customFormat="1" ht="10.35" customHeight="1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spans="2:65" s="8" customFormat="1" ht="29.25" customHeight="1">
      <c r="B133" s="141"/>
      <c r="C133" s="142" t="s">
        <v>139</v>
      </c>
      <c r="D133" s="143" t="s">
        <v>140</v>
      </c>
      <c r="E133" s="143" t="s">
        <v>61</v>
      </c>
      <c r="F133" s="280" t="s">
        <v>141</v>
      </c>
      <c r="G133" s="280"/>
      <c r="H133" s="280"/>
      <c r="I133" s="280"/>
      <c r="J133" s="143" t="s">
        <v>142</v>
      </c>
      <c r="K133" s="143" t="s">
        <v>143</v>
      </c>
      <c r="L133" s="281" t="s">
        <v>144</v>
      </c>
      <c r="M133" s="281"/>
      <c r="N133" s="280" t="s">
        <v>105</v>
      </c>
      <c r="O133" s="280"/>
      <c r="P133" s="280"/>
      <c r="Q133" s="282"/>
      <c r="R133" s="144"/>
      <c r="T133" s="79" t="s">
        <v>145</v>
      </c>
      <c r="U133" s="80" t="s">
        <v>43</v>
      </c>
      <c r="V133" s="80" t="s">
        <v>146</v>
      </c>
      <c r="W133" s="80" t="s">
        <v>147</v>
      </c>
      <c r="X133" s="80" t="s">
        <v>148</v>
      </c>
      <c r="Y133" s="80" t="s">
        <v>149</v>
      </c>
      <c r="Z133" s="80" t="s">
        <v>150</v>
      </c>
      <c r="AA133" s="81" t="s">
        <v>151</v>
      </c>
    </row>
    <row r="134" spans="2:65" s="1" customFormat="1" ht="29.25" customHeight="1">
      <c r="B134" s="38"/>
      <c r="C134" s="83" t="s">
        <v>102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256">
        <f>BK134</f>
        <v>0</v>
      </c>
      <c r="O134" s="257"/>
      <c r="P134" s="257"/>
      <c r="Q134" s="257"/>
      <c r="R134" s="40"/>
      <c r="T134" s="82"/>
      <c r="U134" s="54"/>
      <c r="V134" s="54"/>
      <c r="W134" s="145">
        <f>W135+W367+W381+W390</f>
        <v>0</v>
      </c>
      <c r="X134" s="54"/>
      <c r="Y134" s="145">
        <f>Y135+Y367+Y381+Y390</f>
        <v>443.79457814</v>
      </c>
      <c r="Z134" s="54"/>
      <c r="AA134" s="146">
        <f>AA135+AA367+AA381+AA390</f>
        <v>199.73759999999999</v>
      </c>
      <c r="AT134" s="21" t="s">
        <v>78</v>
      </c>
      <c r="AU134" s="21" t="s">
        <v>107</v>
      </c>
      <c r="BK134" s="147">
        <f>BK135+BK367+BK381+BK390</f>
        <v>0</v>
      </c>
    </row>
    <row r="135" spans="2:65" s="9" customFormat="1" ht="37.35" customHeight="1">
      <c r="B135" s="148"/>
      <c r="C135" s="149"/>
      <c r="D135" s="150" t="s">
        <v>108</v>
      </c>
      <c r="E135" s="150"/>
      <c r="F135" s="150"/>
      <c r="G135" s="150"/>
      <c r="H135" s="150"/>
      <c r="I135" s="150"/>
      <c r="J135" s="150"/>
      <c r="K135" s="150"/>
      <c r="L135" s="150"/>
      <c r="M135" s="150"/>
      <c r="N135" s="258">
        <f>BK135</f>
        <v>0</v>
      </c>
      <c r="O135" s="259"/>
      <c r="P135" s="259"/>
      <c r="Q135" s="259"/>
      <c r="R135" s="151"/>
      <c r="T135" s="152"/>
      <c r="U135" s="149"/>
      <c r="V135" s="149"/>
      <c r="W135" s="153">
        <f>W136+W235+W246+W255+W355</f>
        <v>0</v>
      </c>
      <c r="X135" s="149"/>
      <c r="Y135" s="153">
        <f>Y136+Y235+Y246+Y255+Y355</f>
        <v>442.41281174</v>
      </c>
      <c r="Z135" s="149"/>
      <c r="AA135" s="154">
        <f>AA136+AA235+AA246+AA255+AA355</f>
        <v>199.73759999999999</v>
      </c>
      <c r="AR135" s="155" t="s">
        <v>84</v>
      </c>
      <c r="AT135" s="156" t="s">
        <v>78</v>
      </c>
      <c r="AU135" s="156" t="s">
        <v>79</v>
      </c>
      <c r="AY135" s="155" t="s">
        <v>152</v>
      </c>
      <c r="BK135" s="157">
        <f>BK136+BK235+BK246+BK255+BK355</f>
        <v>0</v>
      </c>
    </row>
    <row r="136" spans="2:65" s="9" customFormat="1" ht="19.95" customHeight="1">
      <c r="B136" s="148"/>
      <c r="C136" s="149"/>
      <c r="D136" s="158" t="s">
        <v>109</v>
      </c>
      <c r="E136" s="158"/>
      <c r="F136" s="158"/>
      <c r="G136" s="158"/>
      <c r="H136" s="158"/>
      <c r="I136" s="158"/>
      <c r="J136" s="158"/>
      <c r="K136" s="158"/>
      <c r="L136" s="158"/>
      <c r="M136" s="158"/>
      <c r="N136" s="260">
        <f>BK136</f>
        <v>0</v>
      </c>
      <c r="O136" s="210"/>
      <c r="P136" s="210"/>
      <c r="Q136" s="210"/>
      <c r="R136" s="151"/>
      <c r="T136" s="152"/>
      <c r="U136" s="149"/>
      <c r="V136" s="149"/>
      <c r="W136" s="153">
        <f>W137+W154+W160+W187+W204+W214</f>
        <v>0</v>
      </c>
      <c r="X136" s="149"/>
      <c r="Y136" s="153">
        <f>Y137+Y154+Y160+Y187+Y204+Y214</f>
        <v>242.76712108000001</v>
      </c>
      <c r="Z136" s="149"/>
      <c r="AA136" s="154">
        <f>AA137+AA154+AA160+AA187+AA204+AA214</f>
        <v>199.73759999999999</v>
      </c>
      <c r="AR136" s="155" t="s">
        <v>84</v>
      </c>
      <c r="AT136" s="156" t="s">
        <v>78</v>
      </c>
      <c r="AU136" s="156" t="s">
        <v>84</v>
      </c>
      <c r="AY136" s="155" t="s">
        <v>152</v>
      </c>
      <c r="BK136" s="157">
        <f>BK137+BK154+BK160+BK187+BK204+BK214</f>
        <v>0</v>
      </c>
    </row>
    <row r="137" spans="2:65" s="9" customFormat="1" ht="14.85" customHeight="1">
      <c r="B137" s="148"/>
      <c r="C137" s="149"/>
      <c r="D137" s="158" t="s">
        <v>110</v>
      </c>
      <c r="E137" s="158"/>
      <c r="F137" s="158"/>
      <c r="G137" s="158"/>
      <c r="H137" s="158"/>
      <c r="I137" s="158"/>
      <c r="J137" s="158"/>
      <c r="K137" s="158"/>
      <c r="L137" s="158"/>
      <c r="M137" s="158"/>
      <c r="N137" s="261">
        <f>BK137</f>
        <v>0</v>
      </c>
      <c r="O137" s="262"/>
      <c r="P137" s="262"/>
      <c r="Q137" s="262"/>
      <c r="R137" s="151"/>
      <c r="T137" s="152"/>
      <c r="U137" s="149"/>
      <c r="V137" s="149"/>
      <c r="W137" s="153">
        <f>SUM(W138:W153)</f>
        <v>0</v>
      </c>
      <c r="X137" s="149"/>
      <c r="Y137" s="153">
        <f>SUM(Y138:Y153)</f>
        <v>0.47051999999999999</v>
      </c>
      <c r="Z137" s="149"/>
      <c r="AA137" s="154">
        <f>SUM(AA138:AA153)</f>
        <v>199.73759999999999</v>
      </c>
      <c r="AR137" s="155" t="s">
        <v>84</v>
      </c>
      <c r="AT137" s="156" t="s">
        <v>78</v>
      </c>
      <c r="AU137" s="156" t="s">
        <v>100</v>
      </c>
      <c r="AY137" s="155" t="s">
        <v>152</v>
      </c>
      <c r="BK137" s="157">
        <f>SUM(BK138:BK153)</f>
        <v>0</v>
      </c>
    </row>
    <row r="138" spans="2:65" s="1" customFormat="1" ht="31.5" customHeight="1">
      <c r="B138" s="130"/>
      <c r="C138" s="159" t="s">
        <v>84</v>
      </c>
      <c r="D138" s="159" t="s">
        <v>153</v>
      </c>
      <c r="E138" s="160" t="s">
        <v>154</v>
      </c>
      <c r="F138" s="253" t="s">
        <v>155</v>
      </c>
      <c r="G138" s="253"/>
      <c r="H138" s="253"/>
      <c r="I138" s="253"/>
      <c r="J138" s="161" t="s">
        <v>156</v>
      </c>
      <c r="K138" s="162">
        <v>249.672</v>
      </c>
      <c r="L138" s="254">
        <v>0</v>
      </c>
      <c r="M138" s="254"/>
      <c r="N138" s="255">
        <f>ROUND(L138*K138,2)</f>
        <v>0</v>
      </c>
      <c r="O138" s="255"/>
      <c r="P138" s="255"/>
      <c r="Q138" s="255"/>
      <c r="R138" s="133"/>
      <c r="T138" s="163" t="s">
        <v>5</v>
      </c>
      <c r="U138" s="47" t="s">
        <v>44</v>
      </c>
      <c r="V138" s="39"/>
      <c r="W138" s="164">
        <f>V138*K138</f>
        <v>0</v>
      </c>
      <c r="X138" s="164">
        <v>0</v>
      </c>
      <c r="Y138" s="164">
        <f>X138*K138</f>
        <v>0</v>
      </c>
      <c r="Z138" s="164">
        <v>0.22</v>
      </c>
      <c r="AA138" s="165">
        <f>Z138*K138</f>
        <v>54.927839999999996</v>
      </c>
      <c r="AR138" s="21" t="s">
        <v>157</v>
      </c>
      <c r="AT138" s="21" t="s">
        <v>153</v>
      </c>
      <c r="AU138" s="21" t="s">
        <v>158</v>
      </c>
      <c r="AY138" s="21" t="s">
        <v>152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21" t="s">
        <v>84</v>
      </c>
      <c r="BK138" s="104">
        <f>ROUND(L138*K138,2)</f>
        <v>0</v>
      </c>
      <c r="BL138" s="21" t="s">
        <v>157</v>
      </c>
      <c r="BM138" s="21" t="s">
        <v>159</v>
      </c>
    </row>
    <row r="139" spans="2:65" s="10" customFormat="1" ht="22.5" customHeight="1">
      <c r="B139" s="166"/>
      <c r="C139" s="167"/>
      <c r="D139" s="167"/>
      <c r="E139" s="168" t="s">
        <v>5</v>
      </c>
      <c r="F139" s="272" t="s">
        <v>160</v>
      </c>
      <c r="G139" s="273"/>
      <c r="H139" s="273"/>
      <c r="I139" s="273"/>
      <c r="J139" s="167"/>
      <c r="K139" s="169">
        <v>249.672</v>
      </c>
      <c r="L139" s="167"/>
      <c r="M139" s="167"/>
      <c r="N139" s="167"/>
      <c r="O139" s="167"/>
      <c r="P139" s="167"/>
      <c r="Q139" s="167"/>
      <c r="R139" s="170"/>
      <c r="T139" s="171"/>
      <c r="U139" s="167"/>
      <c r="V139" s="167"/>
      <c r="W139" s="167"/>
      <c r="X139" s="167"/>
      <c r="Y139" s="167"/>
      <c r="Z139" s="167"/>
      <c r="AA139" s="172"/>
      <c r="AT139" s="173" t="s">
        <v>161</v>
      </c>
      <c r="AU139" s="173" t="s">
        <v>158</v>
      </c>
      <c r="AV139" s="10" t="s">
        <v>100</v>
      </c>
      <c r="AW139" s="10" t="s">
        <v>36</v>
      </c>
      <c r="AX139" s="10" t="s">
        <v>84</v>
      </c>
      <c r="AY139" s="173" t="s">
        <v>152</v>
      </c>
    </row>
    <row r="140" spans="2:65" s="1" customFormat="1" ht="31.5" customHeight="1">
      <c r="B140" s="130"/>
      <c r="C140" s="159" t="s">
        <v>100</v>
      </c>
      <c r="D140" s="159" t="s">
        <v>153</v>
      </c>
      <c r="E140" s="160" t="s">
        <v>162</v>
      </c>
      <c r="F140" s="253" t="s">
        <v>163</v>
      </c>
      <c r="G140" s="253"/>
      <c r="H140" s="253"/>
      <c r="I140" s="253"/>
      <c r="J140" s="161" t="s">
        <v>156</v>
      </c>
      <c r="K140" s="162">
        <v>499.34399999999999</v>
      </c>
      <c r="L140" s="254">
        <v>0</v>
      </c>
      <c r="M140" s="254"/>
      <c r="N140" s="255">
        <f>ROUND(L140*K140,2)</f>
        <v>0</v>
      </c>
      <c r="O140" s="255"/>
      <c r="P140" s="255"/>
      <c r="Q140" s="255"/>
      <c r="R140" s="133"/>
      <c r="T140" s="163" t="s">
        <v>5</v>
      </c>
      <c r="U140" s="47" t="s">
        <v>44</v>
      </c>
      <c r="V140" s="39"/>
      <c r="W140" s="164">
        <f>V140*K140</f>
        <v>0</v>
      </c>
      <c r="X140" s="164">
        <v>0</v>
      </c>
      <c r="Y140" s="164">
        <f>X140*K140</f>
        <v>0</v>
      </c>
      <c r="Z140" s="164">
        <v>0.28999999999999998</v>
      </c>
      <c r="AA140" s="165">
        <f>Z140*K140</f>
        <v>144.80975999999998</v>
      </c>
      <c r="AR140" s="21" t="s">
        <v>157</v>
      </c>
      <c r="AT140" s="21" t="s">
        <v>153</v>
      </c>
      <c r="AU140" s="21" t="s">
        <v>158</v>
      </c>
      <c r="AY140" s="21" t="s">
        <v>152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21" t="s">
        <v>84</v>
      </c>
      <c r="BK140" s="104">
        <f>ROUND(L140*K140,2)</f>
        <v>0</v>
      </c>
      <c r="BL140" s="21" t="s">
        <v>157</v>
      </c>
      <c r="BM140" s="21" t="s">
        <v>164</v>
      </c>
    </row>
    <row r="141" spans="2:65" s="11" customFormat="1" ht="22.5" customHeight="1">
      <c r="B141" s="174"/>
      <c r="C141" s="175"/>
      <c r="D141" s="175"/>
      <c r="E141" s="176" t="s">
        <v>5</v>
      </c>
      <c r="F141" s="265" t="s">
        <v>165</v>
      </c>
      <c r="G141" s="266"/>
      <c r="H141" s="266"/>
      <c r="I141" s="266"/>
      <c r="J141" s="175"/>
      <c r="K141" s="177" t="s">
        <v>5</v>
      </c>
      <c r="L141" s="175"/>
      <c r="M141" s="175"/>
      <c r="N141" s="175"/>
      <c r="O141" s="175"/>
      <c r="P141" s="175"/>
      <c r="Q141" s="175"/>
      <c r="R141" s="178"/>
      <c r="T141" s="179"/>
      <c r="U141" s="175"/>
      <c r="V141" s="175"/>
      <c r="W141" s="175"/>
      <c r="X141" s="175"/>
      <c r="Y141" s="175"/>
      <c r="Z141" s="175"/>
      <c r="AA141" s="180"/>
      <c r="AT141" s="181" t="s">
        <v>161</v>
      </c>
      <c r="AU141" s="181" t="s">
        <v>158</v>
      </c>
      <c r="AV141" s="11" t="s">
        <v>84</v>
      </c>
      <c r="AW141" s="11" t="s">
        <v>36</v>
      </c>
      <c r="AX141" s="11" t="s">
        <v>79</v>
      </c>
      <c r="AY141" s="181" t="s">
        <v>152</v>
      </c>
    </row>
    <row r="142" spans="2:65" s="10" customFormat="1" ht="22.5" customHeight="1">
      <c r="B142" s="166"/>
      <c r="C142" s="167"/>
      <c r="D142" s="167"/>
      <c r="E142" s="168" t="s">
        <v>5</v>
      </c>
      <c r="F142" s="267" t="s">
        <v>160</v>
      </c>
      <c r="G142" s="268"/>
      <c r="H142" s="268"/>
      <c r="I142" s="268"/>
      <c r="J142" s="167"/>
      <c r="K142" s="169">
        <v>249.672</v>
      </c>
      <c r="L142" s="167"/>
      <c r="M142" s="167"/>
      <c r="N142" s="167"/>
      <c r="O142" s="167"/>
      <c r="P142" s="167"/>
      <c r="Q142" s="167"/>
      <c r="R142" s="170"/>
      <c r="T142" s="171"/>
      <c r="U142" s="167"/>
      <c r="V142" s="167"/>
      <c r="W142" s="167"/>
      <c r="X142" s="167"/>
      <c r="Y142" s="167"/>
      <c r="Z142" s="167"/>
      <c r="AA142" s="172"/>
      <c r="AT142" s="173" t="s">
        <v>161</v>
      </c>
      <c r="AU142" s="173" t="s">
        <v>158</v>
      </c>
      <c r="AV142" s="10" t="s">
        <v>100</v>
      </c>
      <c r="AW142" s="10" t="s">
        <v>36</v>
      </c>
      <c r="AX142" s="10" t="s">
        <v>79</v>
      </c>
      <c r="AY142" s="173" t="s">
        <v>152</v>
      </c>
    </row>
    <row r="143" spans="2:65" s="10" customFormat="1" ht="22.5" customHeight="1">
      <c r="B143" s="166"/>
      <c r="C143" s="167"/>
      <c r="D143" s="167"/>
      <c r="E143" s="168" t="s">
        <v>5</v>
      </c>
      <c r="F143" s="267" t="s">
        <v>5</v>
      </c>
      <c r="G143" s="268"/>
      <c r="H143" s="268"/>
      <c r="I143" s="268"/>
      <c r="J143" s="167"/>
      <c r="K143" s="169">
        <v>0</v>
      </c>
      <c r="L143" s="167"/>
      <c r="M143" s="167"/>
      <c r="N143" s="167"/>
      <c r="O143" s="167"/>
      <c r="P143" s="167"/>
      <c r="Q143" s="167"/>
      <c r="R143" s="170"/>
      <c r="T143" s="171"/>
      <c r="U143" s="167"/>
      <c r="V143" s="167"/>
      <c r="W143" s="167"/>
      <c r="X143" s="167"/>
      <c r="Y143" s="167"/>
      <c r="Z143" s="167"/>
      <c r="AA143" s="172"/>
      <c r="AT143" s="173" t="s">
        <v>161</v>
      </c>
      <c r="AU143" s="173" t="s">
        <v>158</v>
      </c>
      <c r="AV143" s="10" t="s">
        <v>100</v>
      </c>
      <c r="AW143" s="10" t="s">
        <v>36</v>
      </c>
      <c r="AX143" s="10" t="s">
        <v>79</v>
      </c>
      <c r="AY143" s="173" t="s">
        <v>152</v>
      </c>
    </row>
    <row r="144" spans="2:65" s="11" customFormat="1" ht="22.5" customHeight="1">
      <c r="B144" s="174"/>
      <c r="C144" s="175"/>
      <c r="D144" s="175"/>
      <c r="E144" s="176" t="s">
        <v>5</v>
      </c>
      <c r="F144" s="276" t="s">
        <v>166</v>
      </c>
      <c r="G144" s="277"/>
      <c r="H144" s="277"/>
      <c r="I144" s="277"/>
      <c r="J144" s="175"/>
      <c r="K144" s="177" t="s">
        <v>5</v>
      </c>
      <c r="L144" s="175"/>
      <c r="M144" s="175"/>
      <c r="N144" s="175"/>
      <c r="O144" s="175"/>
      <c r="P144" s="175"/>
      <c r="Q144" s="175"/>
      <c r="R144" s="178"/>
      <c r="T144" s="179"/>
      <c r="U144" s="175"/>
      <c r="V144" s="175"/>
      <c r="W144" s="175"/>
      <c r="X144" s="175"/>
      <c r="Y144" s="175"/>
      <c r="Z144" s="175"/>
      <c r="AA144" s="180"/>
      <c r="AT144" s="181" t="s">
        <v>161</v>
      </c>
      <c r="AU144" s="181" t="s">
        <v>158</v>
      </c>
      <c r="AV144" s="11" t="s">
        <v>84</v>
      </c>
      <c r="AW144" s="11" t="s">
        <v>36</v>
      </c>
      <c r="AX144" s="11" t="s">
        <v>79</v>
      </c>
      <c r="AY144" s="181" t="s">
        <v>152</v>
      </c>
    </row>
    <row r="145" spans="2:65" s="10" customFormat="1" ht="22.5" customHeight="1">
      <c r="B145" s="166"/>
      <c r="C145" s="167"/>
      <c r="D145" s="167"/>
      <c r="E145" s="168" t="s">
        <v>5</v>
      </c>
      <c r="F145" s="267" t="s">
        <v>160</v>
      </c>
      <c r="G145" s="268"/>
      <c r="H145" s="268"/>
      <c r="I145" s="268"/>
      <c r="J145" s="167"/>
      <c r="K145" s="169">
        <v>249.672</v>
      </c>
      <c r="L145" s="167"/>
      <c r="M145" s="167"/>
      <c r="N145" s="167"/>
      <c r="O145" s="167"/>
      <c r="P145" s="167"/>
      <c r="Q145" s="167"/>
      <c r="R145" s="170"/>
      <c r="T145" s="171"/>
      <c r="U145" s="167"/>
      <c r="V145" s="167"/>
      <c r="W145" s="167"/>
      <c r="X145" s="167"/>
      <c r="Y145" s="167"/>
      <c r="Z145" s="167"/>
      <c r="AA145" s="172"/>
      <c r="AT145" s="173" t="s">
        <v>161</v>
      </c>
      <c r="AU145" s="173" t="s">
        <v>158</v>
      </c>
      <c r="AV145" s="10" t="s">
        <v>100</v>
      </c>
      <c r="AW145" s="10" t="s">
        <v>36</v>
      </c>
      <c r="AX145" s="10" t="s">
        <v>79</v>
      </c>
      <c r="AY145" s="173" t="s">
        <v>152</v>
      </c>
    </row>
    <row r="146" spans="2:65" s="12" customFormat="1" ht="22.5" customHeight="1">
      <c r="B146" s="182"/>
      <c r="C146" s="183"/>
      <c r="D146" s="183"/>
      <c r="E146" s="184" t="s">
        <v>5</v>
      </c>
      <c r="F146" s="274" t="s">
        <v>167</v>
      </c>
      <c r="G146" s="275"/>
      <c r="H146" s="275"/>
      <c r="I146" s="275"/>
      <c r="J146" s="183"/>
      <c r="K146" s="185">
        <v>499.34399999999999</v>
      </c>
      <c r="L146" s="183"/>
      <c r="M146" s="183"/>
      <c r="N146" s="183"/>
      <c r="O146" s="183"/>
      <c r="P146" s="183"/>
      <c r="Q146" s="183"/>
      <c r="R146" s="186"/>
      <c r="T146" s="187"/>
      <c r="U146" s="183"/>
      <c r="V146" s="183"/>
      <c r="W146" s="183"/>
      <c r="X146" s="183"/>
      <c r="Y146" s="183"/>
      <c r="Z146" s="183"/>
      <c r="AA146" s="188"/>
      <c r="AT146" s="189" t="s">
        <v>161</v>
      </c>
      <c r="AU146" s="189" t="s">
        <v>158</v>
      </c>
      <c r="AV146" s="12" t="s">
        <v>157</v>
      </c>
      <c r="AW146" s="12" t="s">
        <v>36</v>
      </c>
      <c r="AX146" s="12" t="s">
        <v>84</v>
      </c>
      <c r="AY146" s="189" t="s">
        <v>152</v>
      </c>
    </row>
    <row r="147" spans="2:65" s="1" customFormat="1" ht="31.5" customHeight="1">
      <c r="B147" s="130"/>
      <c r="C147" s="159" t="s">
        <v>158</v>
      </c>
      <c r="D147" s="159" t="s">
        <v>153</v>
      </c>
      <c r="E147" s="160" t="s">
        <v>168</v>
      </c>
      <c r="F147" s="253" t="s">
        <v>169</v>
      </c>
      <c r="G147" s="253"/>
      <c r="H147" s="253"/>
      <c r="I147" s="253"/>
      <c r="J147" s="161" t="s">
        <v>170</v>
      </c>
      <c r="K147" s="162">
        <v>8</v>
      </c>
      <c r="L147" s="254">
        <v>0</v>
      </c>
      <c r="M147" s="254"/>
      <c r="N147" s="255">
        <f>ROUND(L147*K147,2)</f>
        <v>0</v>
      </c>
      <c r="O147" s="255"/>
      <c r="P147" s="255"/>
      <c r="Q147" s="255"/>
      <c r="R147" s="133"/>
      <c r="T147" s="163" t="s">
        <v>5</v>
      </c>
      <c r="U147" s="47" t="s">
        <v>44</v>
      </c>
      <c r="V147" s="39"/>
      <c r="W147" s="164">
        <f>V147*K147</f>
        <v>0</v>
      </c>
      <c r="X147" s="164">
        <v>1.269E-2</v>
      </c>
      <c r="Y147" s="164">
        <f>X147*K147</f>
        <v>0.10152</v>
      </c>
      <c r="Z147" s="164">
        <v>0</v>
      </c>
      <c r="AA147" s="165">
        <f>Z147*K147</f>
        <v>0</v>
      </c>
      <c r="AR147" s="21" t="s">
        <v>157</v>
      </c>
      <c r="AT147" s="21" t="s">
        <v>153</v>
      </c>
      <c r="AU147" s="21" t="s">
        <v>158</v>
      </c>
      <c r="AY147" s="21" t="s">
        <v>152</v>
      </c>
      <c r="BE147" s="104">
        <f>IF(U147="základní",N147,0)</f>
        <v>0</v>
      </c>
      <c r="BF147" s="104">
        <f>IF(U147="snížená",N147,0)</f>
        <v>0</v>
      </c>
      <c r="BG147" s="104">
        <f>IF(U147="zákl. přenesená",N147,0)</f>
        <v>0</v>
      </c>
      <c r="BH147" s="104">
        <f>IF(U147="sníž. přenesená",N147,0)</f>
        <v>0</v>
      </c>
      <c r="BI147" s="104">
        <f>IF(U147="nulová",N147,0)</f>
        <v>0</v>
      </c>
      <c r="BJ147" s="21" t="s">
        <v>84</v>
      </c>
      <c r="BK147" s="104">
        <f>ROUND(L147*K147,2)</f>
        <v>0</v>
      </c>
      <c r="BL147" s="21" t="s">
        <v>157</v>
      </c>
      <c r="BM147" s="21" t="s">
        <v>171</v>
      </c>
    </row>
    <row r="148" spans="2:65" s="11" customFormat="1" ht="22.5" customHeight="1">
      <c r="B148" s="174"/>
      <c r="C148" s="175"/>
      <c r="D148" s="175"/>
      <c r="E148" s="176" t="s">
        <v>5</v>
      </c>
      <c r="F148" s="265" t="s">
        <v>172</v>
      </c>
      <c r="G148" s="266"/>
      <c r="H148" s="266"/>
      <c r="I148" s="266"/>
      <c r="J148" s="175"/>
      <c r="K148" s="177" t="s">
        <v>5</v>
      </c>
      <c r="L148" s="175"/>
      <c r="M148" s="175"/>
      <c r="N148" s="175"/>
      <c r="O148" s="175"/>
      <c r="P148" s="175"/>
      <c r="Q148" s="175"/>
      <c r="R148" s="178"/>
      <c r="T148" s="179"/>
      <c r="U148" s="175"/>
      <c r="V148" s="175"/>
      <c r="W148" s="175"/>
      <c r="X148" s="175"/>
      <c r="Y148" s="175"/>
      <c r="Z148" s="175"/>
      <c r="AA148" s="180"/>
      <c r="AT148" s="181" t="s">
        <v>161</v>
      </c>
      <c r="AU148" s="181" t="s">
        <v>158</v>
      </c>
      <c r="AV148" s="11" t="s">
        <v>84</v>
      </c>
      <c r="AW148" s="11" t="s">
        <v>36</v>
      </c>
      <c r="AX148" s="11" t="s">
        <v>79</v>
      </c>
      <c r="AY148" s="181" t="s">
        <v>152</v>
      </c>
    </row>
    <row r="149" spans="2:65" s="10" customFormat="1" ht="22.5" customHeight="1">
      <c r="B149" s="166"/>
      <c r="C149" s="167"/>
      <c r="D149" s="167"/>
      <c r="E149" s="168" t="s">
        <v>5</v>
      </c>
      <c r="F149" s="267" t="s">
        <v>173</v>
      </c>
      <c r="G149" s="268"/>
      <c r="H149" s="268"/>
      <c r="I149" s="268"/>
      <c r="J149" s="167"/>
      <c r="K149" s="169">
        <v>8</v>
      </c>
      <c r="L149" s="167"/>
      <c r="M149" s="167"/>
      <c r="N149" s="167"/>
      <c r="O149" s="167"/>
      <c r="P149" s="167"/>
      <c r="Q149" s="167"/>
      <c r="R149" s="170"/>
      <c r="T149" s="171"/>
      <c r="U149" s="167"/>
      <c r="V149" s="167"/>
      <c r="W149" s="167"/>
      <c r="X149" s="167"/>
      <c r="Y149" s="167"/>
      <c r="Z149" s="167"/>
      <c r="AA149" s="172"/>
      <c r="AT149" s="173" t="s">
        <v>161</v>
      </c>
      <c r="AU149" s="173" t="s">
        <v>158</v>
      </c>
      <c r="AV149" s="10" t="s">
        <v>100</v>
      </c>
      <c r="AW149" s="10" t="s">
        <v>36</v>
      </c>
      <c r="AX149" s="10" t="s">
        <v>84</v>
      </c>
      <c r="AY149" s="173" t="s">
        <v>152</v>
      </c>
    </row>
    <row r="150" spans="2:65" s="1" customFormat="1" ht="31.5" customHeight="1">
      <c r="B150" s="130"/>
      <c r="C150" s="159" t="s">
        <v>157</v>
      </c>
      <c r="D150" s="159" t="s">
        <v>153</v>
      </c>
      <c r="E150" s="160" t="s">
        <v>174</v>
      </c>
      <c r="F150" s="253" t="s">
        <v>175</v>
      </c>
      <c r="G150" s="253"/>
      <c r="H150" s="253"/>
      <c r="I150" s="253"/>
      <c r="J150" s="161" t="s">
        <v>170</v>
      </c>
      <c r="K150" s="162">
        <v>10</v>
      </c>
      <c r="L150" s="254">
        <v>0</v>
      </c>
      <c r="M150" s="254"/>
      <c r="N150" s="255">
        <f>ROUND(L150*K150,2)</f>
        <v>0</v>
      </c>
      <c r="O150" s="255"/>
      <c r="P150" s="255"/>
      <c r="Q150" s="255"/>
      <c r="R150" s="133"/>
      <c r="T150" s="163" t="s">
        <v>5</v>
      </c>
      <c r="U150" s="47" t="s">
        <v>44</v>
      </c>
      <c r="V150" s="39"/>
      <c r="W150" s="164">
        <f>V150*K150</f>
        <v>0</v>
      </c>
      <c r="X150" s="164">
        <v>3.6900000000000002E-2</v>
      </c>
      <c r="Y150" s="164">
        <f>X150*K150</f>
        <v>0.36899999999999999</v>
      </c>
      <c r="Z150" s="164">
        <v>0</v>
      </c>
      <c r="AA150" s="165">
        <f>Z150*K150</f>
        <v>0</v>
      </c>
      <c r="AR150" s="21" t="s">
        <v>157</v>
      </c>
      <c r="AT150" s="21" t="s">
        <v>153</v>
      </c>
      <c r="AU150" s="21" t="s">
        <v>158</v>
      </c>
      <c r="AY150" s="21" t="s">
        <v>152</v>
      </c>
      <c r="BE150" s="104">
        <f>IF(U150="základní",N150,0)</f>
        <v>0</v>
      </c>
      <c r="BF150" s="104">
        <f>IF(U150="snížená",N150,0)</f>
        <v>0</v>
      </c>
      <c r="BG150" s="104">
        <f>IF(U150="zákl. přenesená",N150,0)</f>
        <v>0</v>
      </c>
      <c r="BH150" s="104">
        <f>IF(U150="sníž. přenesená",N150,0)</f>
        <v>0</v>
      </c>
      <c r="BI150" s="104">
        <f>IF(U150="nulová",N150,0)</f>
        <v>0</v>
      </c>
      <c r="BJ150" s="21" t="s">
        <v>84</v>
      </c>
      <c r="BK150" s="104">
        <f>ROUND(L150*K150,2)</f>
        <v>0</v>
      </c>
      <c r="BL150" s="21" t="s">
        <v>157</v>
      </c>
      <c r="BM150" s="21" t="s">
        <v>176</v>
      </c>
    </row>
    <row r="151" spans="2:65" s="11" customFormat="1" ht="22.5" customHeight="1">
      <c r="B151" s="174"/>
      <c r="C151" s="175"/>
      <c r="D151" s="175"/>
      <c r="E151" s="176" t="s">
        <v>5</v>
      </c>
      <c r="F151" s="265" t="s">
        <v>177</v>
      </c>
      <c r="G151" s="266"/>
      <c r="H151" s="266"/>
      <c r="I151" s="266"/>
      <c r="J151" s="175"/>
      <c r="K151" s="177" t="s">
        <v>5</v>
      </c>
      <c r="L151" s="175"/>
      <c r="M151" s="175"/>
      <c r="N151" s="175"/>
      <c r="O151" s="175"/>
      <c r="P151" s="175"/>
      <c r="Q151" s="175"/>
      <c r="R151" s="178"/>
      <c r="T151" s="179"/>
      <c r="U151" s="175"/>
      <c r="V151" s="175"/>
      <c r="W151" s="175"/>
      <c r="X151" s="175"/>
      <c r="Y151" s="175"/>
      <c r="Z151" s="175"/>
      <c r="AA151" s="180"/>
      <c r="AT151" s="181" t="s">
        <v>161</v>
      </c>
      <c r="AU151" s="181" t="s">
        <v>158</v>
      </c>
      <c r="AV151" s="11" t="s">
        <v>84</v>
      </c>
      <c r="AW151" s="11" t="s">
        <v>36</v>
      </c>
      <c r="AX151" s="11" t="s">
        <v>79</v>
      </c>
      <c r="AY151" s="181" t="s">
        <v>152</v>
      </c>
    </row>
    <row r="152" spans="2:65" s="11" customFormat="1" ht="22.5" customHeight="1">
      <c r="B152" s="174"/>
      <c r="C152" s="175"/>
      <c r="D152" s="175"/>
      <c r="E152" s="176" t="s">
        <v>5</v>
      </c>
      <c r="F152" s="276" t="s">
        <v>178</v>
      </c>
      <c r="G152" s="277"/>
      <c r="H152" s="277"/>
      <c r="I152" s="277"/>
      <c r="J152" s="175"/>
      <c r="K152" s="177" t="s">
        <v>5</v>
      </c>
      <c r="L152" s="175"/>
      <c r="M152" s="175"/>
      <c r="N152" s="175"/>
      <c r="O152" s="175"/>
      <c r="P152" s="175"/>
      <c r="Q152" s="175"/>
      <c r="R152" s="178"/>
      <c r="T152" s="179"/>
      <c r="U152" s="175"/>
      <c r="V152" s="175"/>
      <c r="W152" s="175"/>
      <c r="X152" s="175"/>
      <c r="Y152" s="175"/>
      <c r="Z152" s="175"/>
      <c r="AA152" s="180"/>
      <c r="AT152" s="181" t="s">
        <v>161</v>
      </c>
      <c r="AU152" s="181" t="s">
        <v>158</v>
      </c>
      <c r="AV152" s="11" t="s">
        <v>84</v>
      </c>
      <c r="AW152" s="11" t="s">
        <v>36</v>
      </c>
      <c r="AX152" s="11" t="s">
        <v>79</v>
      </c>
      <c r="AY152" s="181" t="s">
        <v>152</v>
      </c>
    </row>
    <row r="153" spans="2:65" s="10" customFormat="1" ht="22.5" customHeight="1">
      <c r="B153" s="166"/>
      <c r="C153" s="167"/>
      <c r="D153" s="167"/>
      <c r="E153" s="168" t="s">
        <v>5</v>
      </c>
      <c r="F153" s="267" t="s">
        <v>179</v>
      </c>
      <c r="G153" s="268"/>
      <c r="H153" s="268"/>
      <c r="I153" s="268"/>
      <c r="J153" s="167"/>
      <c r="K153" s="169">
        <v>10</v>
      </c>
      <c r="L153" s="167"/>
      <c r="M153" s="167"/>
      <c r="N153" s="167"/>
      <c r="O153" s="167"/>
      <c r="P153" s="167"/>
      <c r="Q153" s="167"/>
      <c r="R153" s="170"/>
      <c r="T153" s="171"/>
      <c r="U153" s="167"/>
      <c r="V153" s="167"/>
      <c r="W153" s="167"/>
      <c r="X153" s="167"/>
      <c r="Y153" s="167"/>
      <c r="Z153" s="167"/>
      <c r="AA153" s="172"/>
      <c r="AT153" s="173" t="s">
        <v>161</v>
      </c>
      <c r="AU153" s="173" t="s">
        <v>158</v>
      </c>
      <c r="AV153" s="10" t="s">
        <v>100</v>
      </c>
      <c r="AW153" s="10" t="s">
        <v>36</v>
      </c>
      <c r="AX153" s="10" t="s">
        <v>84</v>
      </c>
      <c r="AY153" s="173" t="s">
        <v>152</v>
      </c>
    </row>
    <row r="154" spans="2:65" s="9" customFormat="1" ht="22.35" customHeight="1">
      <c r="B154" s="148"/>
      <c r="C154" s="149"/>
      <c r="D154" s="158" t="s">
        <v>111</v>
      </c>
      <c r="E154" s="158"/>
      <c r="F154" s="158"/>
      <c r="G154" s="158"/>
      <c r="H154" s="158"/>
      <c r="I154" s="158"/>
      <c r="J154" s="158"/>
      <c r="K154" s="158"/>
      <c r="L154" s="158"/>
      <c r="M154" s="158"/>
      <c r="N154" s="261">
        <f>BK154</f>
        <v>0</v>
      </c>
      <c r="O154" s="262"/>
      <c r="P154" s="262"/>
      <c r="Q154" s="262"/>
      <c r="R154" s="151"/>
      <c r="T154" s="152"/>
      <c r="U154" s="149"/>
      <c r="V154" s="149"/>
      <c r="W154" s="153">
        <f>SUM(W155:W159)</f>
        <v>0</v>
      </c>
      <c r="X154" s="149"/>
      <c r="Y154" s="153">
        <f>SUM(Y155:Y159)</f>
        <v>0</v>
      </c>
      <c r="Z154" s="149"/>
      <c r="AA154" s="154">
        <f>SUM(AA155:AA159)</f>
        <v>0</v>
      </c>
      <c r="AR154" s="155" t="s">
        <v>84</v>
      </c>
      <c r="AT154" s="156" t="s">
        <v>78</v>
      </c>
      <c r="AU154" s="156" t="s">
        <v>100</v>
      </c>
      <c r="AY154" s="155" t="s">
        <v>152</v>
      </c>
      <c r="BK154" s="157">
        <f>SUM(BK155:BK159)</f>
        <v>0</v>
      </c>
    </row>
    <row r="155" spans="2:65" s="1" customFormat="1" ht="31.5" customHeight="1">
      <c r="B155" s="130"/>
      <c r="C155" s="159" t="s">
        <v>180</v>
      </c>
      <c r="D155" s="159" t="s">
        <v>153</v>
      </c>
      <c r="E155" s="160" t="s">
        <v>181</v>
      </c>
      <c r="F155" s="253" t="s">
        <v>182</v>
      </c>
      <c r="G155" s="253"/>
      <c r="H155" s="253"/>
      <c r="I155" s="253"/>
      <c r="J155" s="161" t="s">
        <v>183</v>
      </c>
      <c r="K155" s="162">
        <v>21.42</v>
      </c>
      <c r="L155" s="254">
        <v>0</v>
      </c>
      <c r="M155" s="254"/>
      <c r="N155" s="255">
        <f>ROUND(L155*K155,2)</f>
        <v>0</v>
      </c>
      <c r="O155" s="255"/>
      <c r="P155" s="255"/>
      <c r="Q155" s="255"/>
      <c r="R155" s="133"/>
      <c r="T155" s="163" t="s">
        <v>5</v>
      </c>
      <c r="U155" s="47" t="s">
        <v>44</v>
      </c>
      <c r="V155" s="39"/>
      <c r="W155" s="164">
        <f>V155*K155</f>
        <v>0</v>
      </c>
      <c r="X155" s="164">
        <v>0</v>
      </c>
      <c r="Y155" s="164">
        <f>X155*K155</f>
        <v>0</v>
      </c>
      <c r="Z155" s="164">
        <v>0</v>
      </c>
      <c r="AA155" s="165">
        <f>Z155*K155</f>
        <v>0</v>
      </c>
      <c r="AR155" s="21" t="s">
        <v>157</v>
      </c>
      <c r="AT155" s="21" t="s">
        <v>153</v>
      </c>
      <c r="AU155" s="21" t="s">
        <v>158</v>
      </c>
      <c r="AY155" s="21" t="s">
        <v>152</v>
      </c>
      <c r="BE155" s="104">
        <f>IF(U155="základní",N155,0)</f>
        <v>0</v>
      </c>
      <c r="BF155" s="104">
        <f>IF(U155="snížená",N155,0)</f>
        <v>0</v>
      </c>
      <c r="BG155" s="104">
        <f>IF(U155="zákl. přenesená",N155,0)</f>
        <v>0</v>
      </c>
      <c r="BH155" s="104">
        <f>IF(U155="sníž. přenesená",N155,0)</f>
        <v>0</v>
      </c>
      <c r="BI155" s="104">
        <f>IF(U155="nulová",N155,0)</f>
        <v>0</v>
      </c>
      <c r="BJ155" s="21" t="s">
        <v>84</v>
      </c>
      <c r="BK155" s="104">
        <f>ROUND(L155*K155,2)</f>
        <v>0</v>
      </c>
      <c r="BL155" s="21" t="s">
        <v>157</v>
      </c>
      <c r="BM155" s="21" t="s">
        <v>184</v>
      </c>
    </row>
    <row r="156" spans="2:65" s="11" customFormat="1" ht="22.5" customHeight="1">
      <c r="B156" s="174"/>
      <c r="C156" s="175"/>
      <c r="D156" s="175"/>
      <c r="E156" s="176" t="s">
        <v>5</v>
      </c>
      <c r="F156" s="265" t="s">
        <v>185</v>
      </c>
      <c r="G156" s="266"/>
      <c r="H156" s="266"/>
      <c r="I156" s="266"/>
      <c r="J156" s="175"/>
      <c r="K156" s="177" t="s">
        <v>5</v>
      </c>
      <c r="L156" s="175"/>
      <c r="M156" s="175"/>
      <c r="N156" s="175"/>
      <c r="O156" s="175"/>
      <c r="P156" s="175"/>
      <c r="Q156" s="175"/>
      <c r="R156" s="178"/>
      <c r="T156" s="179"/>
      <c r="U156" s="175"/>
      <c r="V156" s="175"/>
      <c r="W156" s="175"/>
      <c r="X156" s="175"/>
      <c r="Y156" s="175"/>
      <c r="Z156" s="175"/>
      <c r="AA156" s="180"/>
      <c r="AT156" s="181" t="s">
        <v>161</v>
      </c>
      <c r="AU156" s="181" t="s">
        <v>158</v>
      </c>
      <c r="AV156" s="11" t="s">
        <v>84</v>
      </c>
      <c r="AW156" s="11" t="s">
        <v>36</v>
      </c>
      <c r="AX156" s="11" t="s">
        <v>79</v>
      </c>
      <c r="AY156" s="181" t="s">
        <v>152</v>
      </c>
    </row>
    <row r="157" spans="2:65" s="11" customFormat="1" ht="22.5" customHeight="1">
      <c r="B157" s="174"/>
      <c r="C157" s="175"/>
      <c r="D157" s="175"/>
      <c r="E157" s="176" t="s">
        <v>5</v>
      </c>
      <c r="F157" s="276" t="s">
        <v>177</v>
      </c>
      <c r="G157" s="277"/>
      <c r="H157" s="277"/>
      <c r="I157" s="277"/>
      <c r="J157" s="175"/>
      <c r="K157" s="177" t="s">
        <v>5</v>
      </c>
      <c r="L157" s="175"/>
      <c r="M157" s="175"/>
      <c r="N157" s="175"/>
      <c r="O157" s="175"/>
      <c r="P157" s="175"/>
      <c r="Q157" s="175"/>
      <c r="R157" s="178"/>
      <c r="T157" s="179"/>
      <c r="U157" s="175"/>
      <c r="V157" s="175"/>
      <c r="W157" s="175"/>
      <c r="X157" s="175"/>
      <c r="Y157" s="175"/>
      <c r="Z157" s="175"/>
      <c r="AA157" s="180"/>
      <c r="AT157" s="181" t="s">
        <v>161</v>
      </c>
      <c r="AU157" s="181" t="s">
        <v>158</v>
      </c>
      <c r="AV157" s="11" t="s">
        <v>84</v>
      </c>
      <c r="AW157" s="11" t="s">
        <v>36</v>
      </c>
      <c r="AX157" s="11" t="s">
        <v>79</v>
      </c>
      <c r="AY157" s="181" t="s">
        <v>152</v>
      </c>
    </row>
    <row r="158" spans="2:65" s="11" customFormat="1" ht="22.5" customHeight="1">
      <c r="B158" s="174"/>
      <c r="C158" s="175"/>
      <c r="D158" s="175"/>
      <c r="E158" s="176" t="s">
        <v>5</v>
      </c>
      <c r="F158" s="276" t="s">
        <v>186</v>
      </c>
      <c r="G158" s="277"/>
      <c r="H158" s="277"/>
      <c r="I158" s="277"/>
      <c r="J158" s="175"/>
      <c r="K158" s="177" t="s">
        <v>5</v>
      </c>
      <c r="L158" s="175"/>
      <c r="M158" s="175"/>
      <c r="N158" s="175"/>
      <c r="O158" s="175"/>
      <c r="P158" s="175"/>
      <c r="Q158" s="175"/>
      <c r="R158" s="178"/>
      <c r="T158" s="179"/>
      <c r="U158" s="175"/>
      <c r="V158" s="175"/>
      <c r="W158" s="175"/>
      <c r="X158" s="175"/>
      <c r="Y158" s="175"/>
      <c r="Z158" s="175"/>
      <c r="AA158" s="180"/>
      <c r="AT158" s="181" t="s">
        <v>161</v>
      </c>
      <c r="AU158" s="181" t="s">
        <v>158</v>
      </c>
      <c r="AV158" s="11" t="s">
        <v>84</v>
      </c>
      <c r="AW158" s="11" t="s">
        <v>36</v>
      </c>
      <c r="AX158" s="11" t="s">
        <v>79</v>
      </c>
      <c r="AY158" s="181" t="s">
        <v>152</v>
      </c>
    </row>
    <row r="159" spans="2:65" s="10" customFormat="1" ht="22.5" customHeight="1">
      <c r="B159" s="166"/>
      <c r="C159" s="167"/>
      <c r="D159" s="167"/>
      <c r="E159" s="168" t="s">
        <v>5</v>
      </c>
      <c r="F159" s="267" t="s">
        <v>187</v>
      </c>
      <c r="G159" s="268"/>
      <c r="H159" s="268"/>
      <c r="I159" s="268"/>
      <c r="J159" s="167"/>
      <c r="K159" s="169">
        <v>21.42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161</v>
      </c>
      <c r="AU159" s="173" t="s">
        <v>158</v>
      </c>
      <c r="AV159" s="10" t="s">
        <v>100</v>
      </c>
      <c r="AW159" s="10" t="s">
        <v>36</v>
      </c>
      <c r="AX159" s="10" t="s">
        <v>84</v>
      </c>
      <c r="AY159" s="173" t="s">
        <v>152</v>
      </c>
    </row>
    <row r="160" spans="2:65" s="9" customFormat="1" ht="22.35" customHeight="1">
      <c r="B160" s="148"/>
      <c r="C160" s="149"/>
      <c r="D160" s="158" t="s">
        <v>112</v>
      </c>
      <c r="E160" s="158"/>
      <c r="F160" s="158"/>
      <c r="G160" s="158"/>
      <c r="H160" s="158"/>
      <c r="I160" s="158"/>
      <c r="J160" s="158"/>
      <c r="K160" s="158"/>
      <c r="L160" s="158"/>
      <c r="M160" s="158"/>
      <c r="N160" s="261">
        <f>BK160</f>
        <v>0</v>
      </c>
      <c r="O160" s="262"/>
      <c r="P160" s="262"/>
      <c r="Q160" s="262"/>
      <c r="R160" s="151"/>
      <c r="T160" s="152"/>
      <c r="U160" s="149"/>
      <c r="V160" s="149"/>
      <c r="W160" s="153">
        <f>SUM(W161:W186)</f>
        <v>0</v>
      </c>
      <c r="X160" s="149"/>
      <c r="Y160" s="153">
        <f>SUM(Y161:Y186)</f>
        <v>0</v>
      </c>
      <c r="Z160" s="149"/>
      <c r="AA160" s="154">
        <f>SUM(AA161:AA186)</f>
        <v>0</v>
      </c>
      <c r="AR160" s="155" t="s">
        <v>84</v>
      </c>
      <c r="AT160" s="156" t="s">
        <v>78</v>
      </c>
      <c r="AU160" s="156" t="s">
        <v>100</v>
      </c>
      <c r="AY160" s="155" t="s">
        <v>152</v>
      </c>
      <c r="BK160" s="157">
        <f>SUM(BK161:BK186)</f>
        <v>0</v>
      </c>
    </row>
    <row r="161" spans="2:65" s="1" customFormat="1" ht="31.5" customHeight="1">
      <c r="B161" s="130"/>
      <c r="C161" s="159" t="s">
        <v>188</v>
      </c>
      <c r="D161" s="159" t="s">
        <v>153</v>
      </c>
      <c r="E161" s="160" t="s">
        <v>189</v>
      </c>
      <c r="F161" s="253" t="s">
        <v>190</v>
      </c>
      <c r="G161" s="253"/>
      <c r="H161" s="253"/>
      <c r="I161" s="253"/>
      <c r="J161" s="161" t="s">
        <v>183</v>
      </c>
      <c r="K161" s="162">
        <v>337.20100000000002</v>
      </c>
      <c r="L161" s="254">
        <v>0</v>
      </c>
      <c r="M161" s="254"/>
      <c r="N161" s="255">
        <f>ROUND(L161*K161,2)</f>
        <v>0</v>
      </c>
      <c r="O161" s="255"/>
      <c r="P161" s="255"/>
      <c r="Q161" s="255"/>
      <c r="R161" s="133"/>
      <c r="T161" s="163" t="s">
        <v>5</v>
      </c>
      <c r="U161" s="47" t="s">
        <v>44</v>
      </c>
      <c r="V161" s="39"/>
      <c r="W161" s="164">
        <f>V161*K161</f>
        <v>0</v>
      </c>
      <c r="X161" s="164">
        <v>0</v>
      </c>
      <c r="Y161" s="164">
        <f>X161*K161</f>
        <v>0</v>
      </c>
      <c r="Z161" s="164">
        <v>0</v>
      </c>
      <c r="AA161" s="165">
        <f>Z161*K161</f>
        <v>0</v>
      </c>
      <c r="AR161" s="21" t="s">
        <v>157</v>
      </c>
      <c r="AT161" s="21" t="s">
        <v>153</v>
      </c>
      <c r="AU161" s="21" t="s">
        <v>158</v>
      </c>
      <c r="AY161" s="21" t="s">
        <v>152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21" t="s">
        <v>84</v>
      </c>
      <c r="BK161" s="104">
        <f>ROUND(L161*K161,2)</f>
        <v>0</v>
      </c>
      <c r="BL161" s="21" t="s">
        <v>157</v>
      </c>
      <c r="BM161" s="21" t="s">
        <v>191</v>
      </c>
    </row>
    <row r="162" spans="2:65" s="11" customFormat="1" ht="22.5" customHeight="1">
      <c r="B162" s="174"/>
      <c r="C162" s="175"/>
      <c r="D162" s="175"/>
      <c r="E162" s="176" t="s">
        <v>5</v>
      </c>
      <c r="F162" s="265" t="s">
        <v>192</v>
      </c>
      <c r="G162" s="266"/>
      <c r="H162" s="266"/>
      <c r="I162" s="266"/>
      <c r="J162" s="175"/>
      <c r="K162" s="177" t="s">
        <v>5</v>
      </c>
      <c r="L162" s="175"/>
      <c r="M162" s="175"/>
      <c r="N162" s="175"/>
      <c r="O162" s="175"/>
      <c r="P162" s="175"/>
      <c r="Q162" s="175"/>
      <c r="R162" s="178"/>
      <c r="T162" s="179"/>
      <c r="U162" s="175"/>
      <c r="V162" s="175"/>
      <c r="W162" s="175"/>
      <c r="X162" s="175"/>
      <c r="Y162" s="175"/>
      <c r="Z162" s="175"/>
      <c r="AA162" s="180"/>
      <c r="AT162" s="181" t="s">
        <v>161</v>
      </c>
      <c r="AU162" s="181" t="s">
        <v>158</v>
      </c>
      <c r="AV162" s="11" t="s">
        <v>84</v>
      </c>
      <c r="AW162" s="11" t="s">
        <v>36</v>
      </c>
      <c r="AX162" s="11" t="s">
        <v>79</v>
      </c>
      <c r="AY162" s="181" t="s">
        <v>152</v>
      </c>
    </row>
    <row r="163" spans="2:65" s="11" customFormat="1" ht="22.5" customHeight="1">
      <c r="B163" s="174"/>
      <c r="C163" s="175"/>
      <c r="D163" s="175"/>
      <c r="E163" s="176" t="s">
        <v>5</v>
      </c>
      <c r="F163" s="276" t="s">
        <v>193</v>
      </c>
      <c r="G163" s="277"/>
      <c r="H163" s="277"/>
      <c r="I163" s="277"/>
      <c r="J163" s="175"/>
      <c r="K163" s="177" t="s">
        <v>5</v>
      </c>
      <c r="L163" s="175"/>
      <c r="M163" s="175"/>
      <c r="N163" s="175"/>
      <c r="O163" s="175"/>
      <c r="P163" s="175"/>
      <c r="Q163" s="175"/>
      <c r="R163" s="178"/>
      <c r="T163" s="179"/>
      <c r="U163" s="175"/>
      <c r="V163" s="175"/>
      <c r="W163" s="175"/>
      <c r="X163" s="175"/>
      <c r="Y163" s="175"/>
      <c r="Z163" s="175"/>
      <c r="AA163" s="180"/>
      <c r="AT163" s="181" t="s">
        <v>161</v>
      </c>
      <c r="AU163" s="181" t="s">
        <v>158</v>
      </c>
      <c r="AV163" s="11" t="s">
        <v>84</v>
      </c>
      <c r="AW163" s="11" t="s">
        <v>36</v>
      </c>
      <c r="AX163" s="11" t="s">
        <v>79</v>
      </c>
      <c r="AY163" s="181" t="s">
        <v>152</v>
      </c>
    </row>
    <row r="164" spans="2:65" s="11" customFormat="1" ht="22.5" customHeight="1">
      <c r="B164" s="174"/>
      <c r="C164" s="175"/>
      <c r="D164" s="175"/>
      <c r="E164" s="176" t="s">
        <v>5</v>
      </c>
      <c r="F164" s="276" t="s">
        <v>194</v>
      </c>
      <c r="G164" s="277"/>
      <c r="H164" s="277"/>
      <c r="I164" s="277"/>
      <c r="J164" s="175"/>
      <c r="K164" s="177" t="s">
        <v>5</v>
      </c>
      <c r="L164" s="175"/>
      <c r="M164" s="175"/>
      <c r="N164" s="175"/>
      <c r="O164" s="175"/>
      <c r="P164" s="175"/>
      <c r="Q164" s="175"/>
      <c r="R164" s="178"/>
      <c r="T164" s="179"/>
      <c r="U164" s="175"/>
      <c r="V164" s="175"/>
      <c r="W164" s="175"/>
      <c r="X164" s="175"/>
      <c r="Y164" s="175"/>
      <c r="Z164" s="175"/>
      <c r="AA164" s="180"/>
      <c r="AT164" s="181" t="s">
        <v>161</v>
      </c>
      <c r="AU164" s="181" t="s">
        <v>158</v>
      </c>
      <c r="AV164" s="11" t="s">
        <v>84</v>
      </c>
      <c r="AW164" s="11" t="s">
        <v>36</v>
      </c>
      <c r="AX164" s="11" t="s">
        <v>79</v>
      </c>
      <c r="AY164" s="181" t="s">
        <v>152</v>
      </c>
    </row>
    <row r="165" spans="2:65" s="10" customFormat="1" ht="22.5" customHeight="1">
      <c r="B165" s="166"/>
      <c r="C165" s="167"/>
      <c r="D165" s="167"/>
      <c r="E165" s="168" t="s">
        <v>5</v>
      </c>
      <c r="F165" s="267" t="s">
        <v>195</v>
      </c>
      <c r="G165" s="268"/>
      <c r="H165" s="268"/>
      <c r="I165" s="268"/>
      <c r="J165" s="167"/>
      <c r="K165" s="169">
        <v>19.341000000000001</v>
      </c>
      <c r="L165" s="167"/>
      <c r="M165" s="167"/>
      <c r="N165" s="167"/>
      <c r="O165" s="167"/>
      <c r="P165" s="167"/>
      <c r="Q165" s="167"/>
      <c r="R165" s="170"/>
      <c r="T165" s="171"/>
      <c r="U165" s="167"/>
      <c r="V165" s="167"/>
      <c r="W165" s="167"/>
      <c r="X165" s="167"/>
      <c r="Y165" s="167"/>
      <c r="Z165" s="167"/>
      <c r="AA165" s="172"/>
      <c r="AT165" s="173" t="s">
        <v>161</v>
      </c>
      <c r="AU165" s="173" t="s">
        <v>158</v>
      </c>
      <c r="AV165" s="10" t="s">
        <v>100</v>
      </c>
      <c r="AW165" s="10" t="s">
        <v>36</v>
      </c>
      <c r="AX165" s="10" t="s">
        <v>79</v>
      </c>
      <c r="AY165" s="173" t="s">
        <v>152</v>
      </c>
    </row>
    <row r="166" spans="2:65" s="10" customFormat="1" ht="22.5" customHeight="1">
      <c r="B166" s="166"/>
      <c r="C166" s="167"/>
      <c r="D166" s="167"/>
      <c r="E166" s="168" t="s">
        <v>5</v>
      </c>
      <c r="F166" s="267" t="s">
        <v>196</v>
      </c>
      <c r="G166" s="268"/>
      <c r="H166" s="268"/>
      <c r="I166" s="268"/>
      <c r="J166" s="167"/>
      <c r="K166" s="169">
        <v>45.247</v>
      </c>
      <c r="L166" s="167"/>
      <c r="M166" s="167"/>
      <c r="N166" s="167"/>
      <c r="O166" s="167"/>
      <c r="P166" s="167"/>
      <c r="Q166" s="167"/>
      <c r="R166" s="170"/>
      <c r="T166" s="171"/>
      <c r="U166" s="167"/>
      <c r="V166" s="167"/>
      <c r="W166" s="167"/>
      <c r="X166" s="167"/>
      <c r="Y166" s="167"/>
      <c r="Z166" s="167"/>
      <c r="AA166" s="172"/>
      <c r="AT166" s="173" t="s">
        <v>161</v>
      </c>
      <c r="AU166" s="173" t="s">
        <v>158</v>
      </c>
      <c r="AV166" s="10" t="s">
        <v>100</v>
      </c>
      <c r="AW166" s="10" t="s">
        <v>36</v>
      </c>
      <c r="AX166" s="10" t="s">
        <v>79</v>
      </c>
      <c r="AY166" s="173" t="s">
        <v>152</v>
      </c>
    </row>
    <row r="167" spans="2:65" s="10" customFormat="1" ht="22.5" customHeight="1">
      <c r="B167" s="166"/>
      <c r="C167" s="167"/>
      <c r="D167" s="167"/>
      <c r="E167" s="168" t="s">
        <v>5</v>
      </c>
      <c r="F167" s="267" t="s">
        <v>197</v>
      </c>
      <c r="G167" s="268"/>
      <c r="H167" s="268"/>
      <c r="I167" s="268"/>
      <c r="J167" s="167"/>
      <c r="K167" s="169">
        <v>28.08</v>
      </c>
      <c r="L167" s="167"/>
      <c r="M167" s="167"/>
      <c r="N167" s="167"/>
      <c r="O167" s="167"/>
      <c r="P167" s="167"/>
      <c r="Q167" s="167"/>
      <c r="R167" s="170"/>
      <c r="T167" s="171"/>
      <c r="U167" s="167"/>
      <c r="V167" s="167"/>
      <c r="W167" s="167"/>
      <c r="X167" s="167"/>
      <c r="Y167" s="167"/>
      <c r="Z167" s="167"/>
      <c r="AA167" s="172"/>
      <c r="AT167" s="173" t="s">
        <v>161</v>
      </c>
      <c r="AU167" s="173" t="s">
        <v>158</v>
      </c>
      <c r="AV167" s="10" t="s">
        <v>100</v>
      </c>
      <c r="AW167" s="10" t="s">
        <v>36</v>
      </c>
      <c r="AX167" s="10" t="s">
        <v>79</v>
      </c>
      <c r="AY167" s="173" t="s">
        <v>152</v>
      </c>
    </row>
    <row r="168" spans="2:65" s="10" customFormat="1" ht="31.5" customHeight="1">
      <c r="B168" s="166"/>
      <c r="C168" s="167"/>
      <c r="D168" s="167"/>
      <c r="E168" s="168" t="s">
        <v>5</v>
      </c>
      <c r="F168" s="267" t="s">
        <v>198</v>
      </c>
      <c r="G168" s="268"/>
      <c r="H168" s="268"/>
      <c r="I168" s="268"/>
      <c r="J168" s="167"/>
      <c r="K168" s="169">
        <v>108.224</v>
      </c>
      <c r="L168" s="167"/>
      <c r="M168" s="167"/>
      <c r="N168" s="167"/>
      <c r="O168" s="167"/>
      <c r="P168" s="167"/>
      <c r="Q168" s="167"/>
      <c r="R168" s="170"/>
      <c r="T168" s="171"/>
      <c r="U168" s="167"/>
      <c r="V168" s="167"/>
      <c r="W168" s="167"/>
      <c r="X168" s="167"/>
      <c r="Y168" s="167"/>
      <c r="Z168" s="167"/>
      <c r="AA168" s="172"/>
      <c r="AT168" s="173" t="s">
        <v>161</v>
      </c>
      <c r="AU168" s="173" t="s">
        <v>158</v>
      </c>
      <c r="AV168" s="10" t="s">
        <v>100</v>
      </c>
      <c r="AW168" s="10" t="s">
        <v>36</v>
      </c>
      <c r="AX168" s="10" t="s">
        <v>79</v>
      </c>
      <c r="AY168" s="173" t="s">
        <v>152</v>
      </c>
    </row>
    <row r="169" spans="2:65" s="10" customFormat="1" ht="22.5" customHeight="1">
      <c r="B169" s="166"/>
      <c r="C169" s="167"/>
      <c r="D169" s="167"/>
      <c r="E169" s="168" t="s">
        <v>5</v>
      </c>
      <c r="F169" s="267" t="s">
        <v>199</v>
      </c>
      <c r="G169" s="268"/>
      <c r="H169" s="268"/>
      <c r="I169" s="268"/>
      <c r="J169" s="167"/>
      <c r="K169" s="169">
        <v>76.388999999999996</v>
      </c>
      <c r="L169" s="167"/>
      <c r="M169" s="167"/>
      <c r="N169" s="167"/>
      <c r="O169" s="167"/>
      <c r="P169" s="167"/>
      <c r="Q169" s="167"/>
      <c r="R169" s="170"/>
      <c r="T169" s="171"/>
      <c r="U169" s="167"/>
      <c r="V169" s="167"/>
      <c r="W169" s="167"/>
      <c r="X169" s="167"/>
      <c r="Y169" s="167"/>
      <c r="Z169" s="167"/>
      <c r="AA169" s="172"/>
      <c r="AT169" s="173" t="s">
        <v>161</v>
      </c>
      <c r="AU169" s="173" t="s">
        <v>158</v>
      </c>
      <c r="AV169" s="10" t="s">
        <v>100</v>
      </c>
      <c r="AW169" s="10" t="s">
        <v>36</v>
      </c>
      <c r="AX169" s="10" t="s">
        <v>79</v>
      </c>
      <c r="AY169" s="173" t="s">
        <v>152</v>
      </c>
    </row>
    <row r="170" spans="2:65" s="10" customFormat="1" ht="31.5" customHeight="1">
      <c r="B170" s="166"/>
      <c r="C170" s="167"/>
      <c r="D170" s="167"/>
      <c r="E170" s="168" t="s">
        <v>5</v>
      </c>
      <c r="F170" s="267" t="s">
        <v>200</v>
      </c>
      <c r="G170" s="268"/>
      <c r="H170" s="268"/>
      <c r="I170" s="268"/>
      <c r="J170" s="167"/>
      <c r="K170" s="169">
        <v>148.631</v>
      </c>
      <c r="L170" s="167"/>
      <c r="M170" s="167"/>
      <c r="N170" s="167"/>
      <c r="O170" s="167"/>
      <c r="P170" s="167"/>
      <c r="Q170" s="167"/>
      <c r="R170" s="170"/>
      <c r="T170" s="171"/>
      <c r="U170" s="167"/>
      <c r="V170" s="167"/>
      <c r="W170" s="167"/>
      <c r="X170" s="167"/>
      <c r="Y170" s="167"/>
      <c r="Z170" s="167"/>
      <c r="AA170" s="172"/>
      <c r="AT170" s="173" t="s">
        <v>161</v>
      </c>
      <c r="AU170" s="173" t="s">
        <v>158</v>
      </c>
      <c r="AV170" s="10" t="s">
        <v>100</v>
      </c>
      <c r="AW170" s="10" t="s">
        <v>36</v>
      </c>
      <c r="AX170" s="10" t="s">
        <v>79</v>
      </c>
      <c r="AY170" s="173" t="s">
        <v>152</v>
      </c>
    </row>
    <row r="171" spans="2:65" s="10" customFormat="1" ht="22.5" customHeight="1">
      <c r="B171" s="166"/>
      <c r="C171" s="167"/>
      <c r="D171" s="167"/>
      <c r="E171" s="168" t="s">
        <v>5</v>
      </c>
      <c r="F171" s="267" t="s">
        <v>5</v>
      </c>
      <c r="G171" s="268"/>
      <c r="H171" s="268"/>
      <c r="I171" s="268"/>
      <c r="J171" s="167"/>
      <c r="K171" s="169">
        <v>0</v>
      </c>
      <c r="L171" s="167"/>
      <c r="M171" s="167"/>
      <c r="N171" s="167"/>
      <c r="O171" s="167"/>
      <c r="P171" s="167"/>
      <c r="Q171" s="167"/>
      <c r="R171" s="170"/>
      <c r="T171" s="171"/>
      <c r="U171" s="167"/>
      <c r="V171" s="167"/>
      <c r="W171" s="167"/>
      <c r="X171" s="167"/>
      <c r="Y171" s="167"/>
      <c r="Z171" s="167"/>
      <c r="AA171" s="172"/>
      <c r="AT171" s="173" t="s">
        <v>161</v>
      </c>
      <c r="AU171" s="173" t="s">
        <v>158</v>
      </c>
      <c r="AV171" s="10" t="s">
        <v>100</v>
      </c>
      <c r="AW171" s="10" t="s">
        <v>36</v>
      </c>
      <c r="AX171" s="10" t="s">
        <v>79</v>
      </c>
      <c r="AY171" s="173" t="s">
        <v>152</v>
      </c>
    </row>
    <row r="172" spans="2:65" s="11" customFormat="1" ht="22.5" customHeight="1">
      <c r="B172" s="174"/>
      <c r="C172" s="175"/>
      <c r="D172" s="175"/>
      <c r="E172" s="176" t="s">
        <v>5</v>
      </c>
      <c r="F172" s="276" t="s">
        <v>201</v>
      </c>
      <c r="G172" s="277"/>
      <c r="H172" s="277"/>
      <c r="I172" s="277"/>
      <c r="J172" s="175"/>
      <c r="K172" s="177" t="s">
        <v>5</v>
      </c>
      <c r="L172" s="175"/>
      <c r="M172" s="175"/>
      <c r="N172" s="175"/>
      <c r="O172" s="175"/>
      <c r="P172" s="175"/>
      <c r="Q172" s="175"/>
      <c r="R172" s="178"/>
      <c r="T172" s="179"/>
      <c r="U172" s="175"/>
      <c r="V172" s="175"/>
      <c r="W172" s="175"/>
      <c r="X172" s="175"/>
      <c r="Y172" s="175"/>
      <c r="Z172" s="175"/>
      <c r="AA172" s="180"/>
      <c r="AT172" s="181" t="s">
        <v>161</v>
      </c>
      <c r="AU172" s="181" t="s">
        <v>158</v>
      </c>
      <c r="AV172" s="11" t="s">
        <v>84</v>
      </c>
      <c r="AW172" s="11" t="s">
        <v>36</v>
      </c>
      <c r="AX172" s="11" t="s">
        <v>79</v>
      </c>
      <c r="AY172" s="181" t="s">
        <v>152</v>
      </c>
    </row>
    <row r="173" spans="2:65" s="11" customFormat="1" ht="22.5" customHeight="1">
      <c r="B173" s="174"/>
      <c r="C173" s="175"/>
      <c r="D173" s="175"/>
      <c r="E173" s="176" t="s">
        <v>5</v>
      </c>
      <c r="F173" s="276" t="s">
        <v>202</v>
      </c>
      <c r="G173" s="277"/>
      <c r="H173" s="277"/>
      <c r="I173" s="277"/>
      <c r="J173" s="175"/>
      <c r="K173" s="177" t="s">
        <v>5</v>
      </c>
      <c r="L173" s="175"/>
      <c r="M173" s="175"/>
      <c r="N173" s="175"/>
      <c r="O173" s="175"/>
      <c r="P173" s="175"/>
      <c r="Q173" s="175"/>
      <c r="R173" s="178"/>
      <c r="T173" s="179"/>
      <c r="U173" s="175"/>
      <c r="V173" s="175"/>
      <c r="W173" s="175"/>
      <c r="X173" s="175"/>
      <c r="Y173" s="175"/>
      <c r="Z173" s="175"/>
      <c r="AA173" s="180"/>
      <c r="AT173" s="181" t="s">
        <v>161</v>
      </c>
      <c r="AU173" s="181" t="s">
        <v>158</v>
      </c>
      <c r="AV173" s="11" t="s">
        <v>84</v>
      </c>
      <c r="AW173" s="11" t="s">
        <v>36</v>
      </c>
      <c r="AX173" s="11" t="s">
        <v>79</v>
      </c>
      <c r="AY173" s="181" t="s">
        <v>152</v>
      </c>
    </row>
    <row r="174" spans="2:65" s="10" customFormat="1" ht="22.5" customHeight="1">
      <c r="B174" s="166"/>
      <c r="C174" s="167"/>
      <c r="D174" s="167"/>
      <c r="E174" s="168" t="s">
        <v>5</v>
      </c>
      <c r="F174" s="267" t="s">
        <v>203</v>
      </c>
      <c r="G174" s="268"/>
      <c r="H174" s="268"/>
      <c r="I174" s="268"/>
      <c r="J174" s="167"/>
      <c r="K174" s="169">
        <v>26.395</v>
      </c>
      <c r="L174" s="167"/>
      <c r="M174" s="167"/>
      <c r="N174" s="167"/>
      <c r="O174" s="167"/>
      <c r="P174" s="167"/>
      <c r="Q174" s="167"/>
      <c r="R174" s="170"/>
      <c r="T174" s="171"/>
      <c r="U174" s="167"/>
      <c r="V174" s="167"/>
      <c r="W174" s="167"/>
      <c r="X174" s="167"/>
      <c r="Y174" s="167"/>
      <c r="Z174" s="167"/>
      <c r="AA174" s="172"/>
      <c r="AT174" s="173" t="s">
        <v>161</v>
      </c>
      <c r="AU174" s="173" t="s">
        <v>158</v>
      </c>
      <c r="AV174" s="10" t="s">
        <v>100</v>
      </c>
      <c r="AW174" s="10" t="s">
        <v>36</v>
      </c>
      <c r="AX174" s="10" t="s">
        <v>79</v>
      </c>
      <c r="AY174" s="173" t="s">
        <v>152</v>
      </c>
    </row>
    <row r="175" spans="2:65" s="11" customFormat="1" ht="22.5" customHeight="1">
      <c r="B175" s="174"/>
      <c r="C175" s="175"/>
      <c r="D175" s="175"/>
      <c r="E175" s="176" t="s">
        <v>5</v>
      </c>
      <c r="F175" s="276" t="s">
        <v>204</v>
      </c>
      <c r="G175" s="277"/>
      <c r="H175" s="277"/>
      <c r="I175" s="277"/>
      <c r="J175" s="175"/>
      <c r="K175" s="177" t="s">
        <v>5</v>
      </c>
      <c r="L175" s="175"/>
      <c r="M175" s="175"/>
      <c r="N175" s="175"/>
      <c r="O175" s="175"/>
      <c r="P175" s="175"/>
      <c r="Q175" s="175"/>
      <c r="R175" s="178"/>
      <c r="T175" s="179"/>
      <c r="U175" s="175"/>
      <c r="V175" s="175"/>
      <c r="W175" s="175"/>
      <c r="X175" s="175"/>
      <c r="Y175" s="175"/>
      <c r="Z175" s="175"/>
      <c r="AA175" s="180"/>
      <c r="AT175" s="181" t="s">
        <v>161</v>
      </c>
      <c r="AU175" s="181" t="s">
        <v>158</v>
      </c>
      <c r="AV175" s="11" t="s">
        <v>84</v>
      </c>
      <c r="AW175" s="11" t="s">
        <v>36</v>
      </c>
      <c r="AX175" s="11" t="s">
        <v>79</v>
      </c>
      <c r="AY175" s="181" t="s">
        <v>152</v>
      </c>
    </row>
    <row r="176" spans="2:65" s="10" customFormat="1" ht="22.5" customHeight="1">
      <c r="B176" s="166"/>
      <c r="C176" s="167"/>
      <c r="D176" s="167"/>
      <c r="E176" s="168" t="s">
        <v>5</v>
      </c>
      <c r="F176" s="267" t="s">
        <v>205</v>
      </c>
      <c r="G176" s="268"/>
      <c r="H176" s="268"/>
      <c r="I176" s="268"/>
      <c r="J176" s="167"/>
      <c r="K176" s="169">
        <v>12.680999999999999</v>
      </c>
      <c r="L176" s="167"/>
      <c r="M176" s="167"/>
      <c r="N176" s="167"/>
      <c r="O176" s="167"/>
      <c r="P176" s="167"/>
      <c r="Q176" s="167"/>
      <c r="R176" s="170"/>
      <c r="T176" s="171"/>
      <c r="U176" s="167"/>
      <c r="V176" s="167"/>
      <c r="W176" s="167"/>
      <c r="X176" s="167"/>
      <c r="Y176" s="167"/>
      <c r="Z176" s="167"/>
      <c r="AA176" s="172"/>
      <c r="AT176" s="173" t="s">
        <v>161</v>
      </c>
      <c r="AU176" s="173" t="s">
        <v>158</v>
      </c>
      <c r="AV176" s="10" t="s">
        <v>100</v>
      </c>
      <c r="AW176" s="10" t="s">
        <v>36</v>
      </c>
      <c r="AX176" s="10" t="s">
        <v>79</v>
      </c>
      <c r="AY176" s="173" t="s">
        <v>152</v>
      </c>
    </row>
    <row r="177" spans="2:65" s="10" customFormat="1" ht="22.5" customHeight="1">
      <c r="B177" s="166"/>
      <c r="C177" s="167"/>
      <c r="D177" s="167"/>
      <c r="E177" s="168" t="s">
        <v>5</v>
      </c>
      <c r="F177" s="267" t="s">
        <v>5</v>
      </c>
      <c r="G177" s="268"/>
      <c r="H177" s="268"/>
      <c r="I177" s="268"/>
      <c r="J177" s="167"/>
      <c r="K177" s="169">
        <v>0</v>
      </c>
      <c r="L177" s="167"/>
      <c r="M177" s="167"/>
      <c r="N177" s="167"/>
      <c r="O177" s="167"/>
      <c r="P177" s="167"/>
      <c r="Q177" s="167"/>
      <c r="R177" s="170"/>
      <c r="T177" s="171"/>
      <c r="U177" s="167"/>
      <c r="V177" s="167"/>
      <c r="W177" s="167"/>
      <c r="X177" s="167"/>
      <c r="Y177" s="167"/>
      <c r="Z177" s="167"/>
      <c r="AA177" s="172"/>
      <c r="AT177" s="173" t="s">
        <v>161</v>
      </c>
      <c r="AU177" s="173" t="s">
        <v>158</v>
      </c>
      <c r="AV177" s="10" t="s">
        <v>100</v>
      </c>
      <c r="AW177" s="10" t="s">
        <v>36</v>
      </c>
      <c r="AX177" s="10" t="s">
        <v>79</v>
      </c>
      <c r="AY177" s="173" t="s">
        <v>152</v>
      </c>
    </row>
    <row r="178" spans="2:65" s="11" customFormat="1" ht="22.5" customHeight="1">
      <c r="B178" s="174"/>
      <c r="C178" s="175"/>
      <c r="D178" s="175"/>
      <c r="E178" s="176" t="s">
        <v>5</v>
      </c>
      <c r="F178" s="276" t="s">
        <v>206</v>
      </c>
      <c r="G178" s="277"/>
      <c r="H178" s="277"/>
      <c r="I178" s="277"/>
      <c r="J178" s="175"/>
      <c r="K178" s="177" t="s">
        <v>5</v>
      </c>
      <c r="L178" s="175"/>
      <c r="M178" s="175"/>
      <c r="N178" s="175"/>
      <c r="O178" s="175"/>
      <c r="P178" s="175"/>
      <c r="Q178" s="175"/>
      <c r="R178" s="178"/>
      <c r="T178" s="179"/>
      <c r="U178" s="175"/>
      <c r="V178" s="175"/>
      <c r="W178" s="175"/>
      <c r="X178" s="175"/>
      <c r="Y178" s="175"/>
      <c r="Z178" s="175"/>
      <c r="AA178" s="180"/>
      <c r="AT178" s="181" t="s">
        <v>161</v>
      </c>
      <c r="AU178" s="181" t="s">
        <v>158</v>
      </c>
      <c r="AV178" s="11" t="s">
        <v>84</v>
      </c>
      <c r="AW178" s="11" t="s">
        <v>36</v>
      </c>
      <c r="AX178" s="11" t="s">
        <v>79</v>
      </c>
      <c r="AY178" s="181" t="s">
        <v>152</v>
      </c>
    </row>
    <row r="179" spans="2:65" s="10" customFormat="1" ht="22.5" customHeight="1">
      <c r="B179" s="166"/>
      <c r="C179" s="167"/>
      <c r="D179" s="167"/>
      <c r="E179" s="168" t="s">
        <v>5</v>
      </c>
      <c r="F179" s="267" t="s">
        <v>207</v>
      </c>
      <c r="G179" s="268"/>
      <c r="H179" s="268"/>
      <c r="I179" s="268"/>
      <c r="J179" s="167"/>
      <c r="K179" s="169">
        <v>16.728000000000002</v>
      </c>
      <c r="L179" s="167"/>
      <c r="M179" s="167"/>
      <c r="N179" s="167"/>
      <c r="O179" s="167"/>
      <c r="P179" s="167"/>
      <c r="Q179" s="167"/>
      <c r="R179" s="170"/>
      <c r="T179" s="171"/>
      <c r="U179" s="167"/>
      <c r="V179" s="167"/>
      <c r="W179" s="167"/>
      <c r="X179" s="167"/>
      <c r="Y179" s="167"/>
      <c r="Z179" s="167"/>
      <c r="AA179" s="172"/>
      <c r="AT179" s="173" t="s">
        <v>161</v>
      </c>
      <c r="AU179" s="173" t="s">
        <v>158</v>
      </c>
      <c r="AV179" s="10" t="s">
        <v>100</v>
      </c>
      <c r="AW179" s="10" t="s">
        <v>36</v>
      </c>
      <c r="AX179" s="10" t="s">
        <v>79</v>
      </c>
      <c r="AY179" s="173" t="s">
        <v>152</v>
      </c>
    </row>
    <row r="180" spans="2:65" s="13" customFormat="1" ht="22.5" customHeight="1">
      <c r="B180" s="190"/>
      <c r="C180" s="191"/>
      <c r="D180" s="191"/>
      <c r="E180" s="192" t="s">
        <v>5</v>
      </c>
      <c r="F180" s="278" t="s">
        <v>208</v>
      </c>
      <c r="G180" s="279"/>
      <c r="H180" s="279"/>
      <c r="I180" s="279"/>
      <c r="J180" s="191"/>
      <c r="K180" s="193">
        <v>481.71600000000001</v>
      </c>
      <c r="L180" s="191"/>
      <c r="M180" s="191"/>
      <c r="N180" s="191"/>
      <c r="O180" s="191"/>
      <c r="P180" s="191"/>
      <c r="Q180" s="191"/>
      <c r="R180" s="194"/>
      <c r="T180" s="195"/>
      <c r="U180" s="191"/>
      <c r="V180" s="191"/>
      <c r="W180" s="191"/>
      <c r="X180" s="191"/>
      <c r="Y180" s="191"/>
      <c r="Z180" s="191"/>
      <c r="AA180" s="196"/>
      <c r="AT180" s="197" t="s">
        <v>161</v>
      </c>
      <c r="AU180" s="197" t="s">
        <v>158</v>
      </c>
      <c r="AV180" s="13" t="s">
        <v>158</v>
      </c>
      <c r="AW180" s="13" t="s">
        <v>36</v>
      </c>
      <c r="AX180" s="13" t="s">
        <v>79</v>
      </c>
      <c r="AY180" s="197" t="s">
        <v>152</v>
      </c>
    </row>
    <row r="181" spans="2:65" s="10" customFormat="1" ht="22.5" customHeight="1">
      <c r="B181" s="166"/>
      <c r="C181" s="167"/>
      <c r="D181" s="167"/>
      <c r="E181" s="168" t="s">
        <v>5</v>
      </c>
      <c r="F181" s="267" t="s">
        <v>209</v>
      </c>
      <c r="G181" s="268"/>
      <c r="H181" s="268"/>
      <c r="I181" s="268"/>
      <c r="J181" s="167"/>
      <c r="K181" s="169">
        <v>337.20100000000002</v>
      </c>
      <c r="L181" s="167"/>
      <c r="M181" s="167"/>
      <c r="N181" s="167"/>
      <c r="O181" s="167"/>
      <c r="P181" s="167"/>
      <c r="Q181" s="167"/>
      <c r="R181" s="170"/>
      <c r="T181" s="171"/>
      <c r="U181" s="167"/>
      <c r="V181" s="167"/>
      <c r="W181" s="167"/>
      <c r="X181" s="167"/>
      <c r="Y181" s="167"/>
      <c r="Z181" s="167"/>
      <c r="AA181" s="172"/>
      <c r="AT181" s="173" t="s">
        <v>161</v>
      </c>
      <c r="AU181" s="173" t="s">
        <v>158</v>
      </c>
      <c r="AV181" s="10" t="s">
        <v>100</v>
      </c>
      <c r="AW181" s="10" t="s">
        <v>36</v>
      </c>
      <c r="AX181" s="10" t="s">
        <v>84</v>
      </c>
      <c r="AY181" s="173" t="s">
        <v>152</v>
      </c>
    </row>
    <row r="182" spans="2:65" s="1" customFormat="1" ht="31.5" customHeight="1">
      <c r="B182" s="130"/>
      <c r="C182" s="159" t="s">
        <v>210</v>
      </c>
      <c r="D182" s="159" t="s">
        <v>153</v>
      </c>
      <c r="E182" s="160" t="s">
        <v>211</v>
      </c>
      <c r="F182" s="253" t="s">
        <v>212</v>
      </c>
      <c r="G182" s="253"/>
      <c r="H182" s="253"/>
      <c r="I182" s="253"/>
      <c r="J182" s="161" t="s">
        <v>183</v>
      </c>
      <c r="K182" s="162">
        <v>337.20100000000002</v>
      </c>
      <c r="L182" s="254">
        <v>0</v>
      </c>
      <c r="M182" s="254"/>
      <c r="N182" s="255">
        <f>ROUND(L182*K182,2)</f>
        <v>0</v>
      </c>
      <c r="O182" s="255"/>
      <c r="P182" s="255"/>
      <c r="Q182" s="255"/>
      <c r="R182" s="133"/>
      <c r="T182" s="163" t="s">
        <v>5</v>
      </c>
      <c r="U182" s="47" t="s">
        <v>44</v>
      </c>
      <c r="V182" s="39"/>
      <c r="W182" s="164">
        <f>V182*K182</f>
        <v>0</v>
      </c>
      <c r="X182" s="164">
        <v>0</v>
      </c>
      <c r="Y182" s="164">
        <f>X182*K182</f>
        <v>0</v>
      </c>
      <c r="Z182" s="164">
        <v>0</v>
      </c>
      <c r="AA182" s="165">
        <f>Z182*K182</f>
        <v>0</v>
      </c>
      <c r="AR182" s="21" t="s">
        <v>157</v>
      </c>
      <c r="AT182" s="21" t="s">
        <v>153</v>
      </c>
      <c r="AU182" s="21" t="s">
        <v>158</v>
      </c>
      <c r="AY182" s="21" t="s">
        <v>152</v>
      </c>
      <c r="BE182" s="104">
        <f>IF(U182="základní",N182,0)</f>
        <v>0</v>
      </c>
      <c r="BF182" s="104">
        <f>IF(U182="snížená",N182,0)</f>
        <v>0</v>
      </c>
      <c r="BG182" s="104">
        <f>IF(U182="zákl. přenesená",N182,0)</f>
        <v>0</v>
      </c>
      <c r="BH182" s="104">
        <f>IF(U182="sníž. přenesená",N182,0)</f>
        <v>0</v>
      </c>
      <c r="BI182" s="104">
        <f>IF(U182="nulová",N182,0)</f>
        <v>0</v>
      </c>
      <c r="BJ182" s="21" t="s">
        <v>84</v>
      </c>
      <c r="BK182" s="104">
        <f>ROUND(L182*K182,2)</f>
        <v>0</v>
      </c>
      <c r="BL182" s="21" t="s">
        <v>157</v>
      </c>
      <c r="BM182" s="21" t="s">
        <v>213</v>
      </c>
    </row>
    <row r="183" spans="2:65" s="1" customFormat="1" ht="31.5" customHeight="1">
      <c r="B183" s="130"/>
      <c r="C183" s="159" t="s">
        <v>214</v>
      </c>
      <c r="D183" s="159" t="s">
        <v>153</v>
      </c>
      <c r="E183" s="160" t="s">
        <v>215</v>
      </c>
      <c r="F183" s="253" t="s">
        <v>216</v>
      </c>
      <c r="G183" s="253"/>
      <c r="H183" s="253"/>
      <c r="I183" s="253"/>
      <c r="J183" s="161" t="s">
        <v>183</v>
      </c>
      <c r="K183" s="162">
        <v>144.51499999999999</v>
      </c>
      <c r="L183" s="254">
        <v>0</v>
      </c>
      <c r="M183" s="254"/>
      <c r="N183" s="255">
        <f>ROUND(L183*K183,2)</f>
        <v>0</v>
      </c>
      <c r="O183" s="255"/>
      <c r="P183" s="255"/>
      <c r="Q183" s="255"/>
      <c r="R183" s="133"/>
      <c r="T183" s="163" t="s">
        <v>5</v>
      </c>
      <c r="U183" s="47" t="s">
        <v>44</v>
      </c>
      <c r="V183" s="39"/>
      <c r="W183" s="164">
        <f>V183*K183</f>
        <v>0</v>
      </c>
      <c r="X183" s="164">
        <v>0</v>
      </c>
      <c r="Y183" s="164">
        <f>X183*K183</f>
        <v>0</v>
      </c>
      <c r="Z183" s="164">
        <v>0</v>
      </c>
      <c r="AA183" s="165">
        <f>Z183*K183</f>
        <v>0</v>
      </c>
      <c r="AR183" s="21" t="s">
        <v>157</v>
      </c>
      <c r="AT183" s="21" t="s">
        <v>153</v>
      </c>
      <c r="AU183" s="21" t="s">
        <v>158</v>
      </c>
      <c r="AY183" s="21" t="s">
        <v>152</v>
      </c>
      <c r="BE183" s="104">
        <f>IF(U183="základní",N183,0)</f>
        <v>0</v>
      </c>
      <c r="BF183" s="104">
        <f>IF(U183="snížená",N183,0)</f>
        <v>0</v>
      </c>
      <c r="BG183" s="104">
        <f>IF(U183="zákl. přenesená",N183,0)</f>
        <v>0</v>
      </c>
      <c r="BH183" s="104">
        <f>IF(U183="sníž. přenesená",N183,0)</f>
        <v>0</v>
      </c>
      <c r="BI183" s="104">
        <f>IF(U183="nulová",N183,0)</f>
        <v>0</v>
      </c>
      <c r="BJ183" s="21" t="s">
        <v>84</v>
      </c>
      <c r="BK183" s="104">
        <f>ROUND(L183*K183,2)</f>
        <v>0</v>
      </c>
      <c r="BL183" s="21" t="s">
        <v>157</v>
      </c>
      <c r="BM183" s="21" t="s">
        <v>217</v>
      </c>
    </row>
    <row r="184" spans="2:65" s="11" customFormat="1" ht="22.5" customHeight="1">
      <c r="B184" s="174"/>
      <c r="C184" s="175"/>
      <c r="D184" s="175"/>
      <c r="E184" s="176" t="s">
        <v>5</v>
      </c>
      <c r="F184" s="265" t="s">
        <v>218</v>
      </c>
      <c r="G184" s="266"/>
      <c r="H184" s="266"/>
      <c r="I184" s="266"/>
      <c r="J184" s="175"/>
      <c r="K184" s="177" t="s">
        <v>5</v>
      </c>
      <c r="L184" s="175"/>
      <c r="M184" s="175"/>
      <c r="N184" s="175"/>
      <c r="O184" s="175"/>
      <c r="P184" s="175"/>
      <c r="Q184" s="175"/>
      <c r="R184" s="178"/>
      <c r="T184" s="179"/>
      <c r="U184" s="175"/>
      <c r="V184" s="175"/>
      <c r="W184" s="175"/>
      <c r="X184" s="175"/>
      <c r="Y184" s="175"/>
      <c r="Z184" s="175"/>
      <c r="AA184" s="180"/>
      <c r="AT184" s="181" t="s">
        <v>161</v>
      </c>
      <c r="AU184" s="181" t="s">
        <v>158</v>
      </c>
      <c r="AV184" s="11" t="s">
        <v>84</v>
      </c>
      <c r="AW184" s="11" t="s">
        <v>36</v>
      </c>
      <c r="AX184" s="11" t="s">
        <v>79</v>
      </c>
      <c r="AY184" s="181" t="s">
        <v>152</v>
      </c>
    </row>
    <row r="185" spans="2:65" s="10" customFormat="1" ht="22.5" customHeight="1">
      <c r="B185" s="166"/>
      <c r="C185" s="167"/>
      <c r="D185" s="167"/>
      <c r="E185" s="168" t="s">
        <v>5</v>
      </c>
      <c r="F185" s="267" t="s">
        <v>219</v>
      </c>
      <c r="G185" s="268"/>
      <c r="H185" s="268"/>
      <c r="I185" s="268"/>
      <c r="J185" s="167"/>
      <c r="K185" s="169">
        <v>144.51499999999999</v>
      </c>
      <c r="L185" s="167"/>
      <c r="M185" s="167"/>
      <c r="N185" s="167"/>
      <c r="O185" s="167"/>
      <c r="P185" s="167"/>
      <c r="Q185" s="167"/>
      <c r="R185" s="170"/>
      <c r="T185" s="171"/>
      <c r="U185" s="167"/>
      <c r="V185" s="167"/>
      <c r="W185" s="167"/>
      <c r="X185" s="167"/>
      <c r="Y185" s="167"/>
      <c r="Z185" s="167"/>
      <c r="AA185" s="172"/>
      <c r="AT185" s="173" t="s">
        <v>161</v>
      </c>
      <c r="AU185" s="173" t="s">
        <v>158</v>
      </c>
      <c r="AV185" s="10" t="s">
        <v>100</v>
      </c>
      <c r="AW185" s="10" t="s">
        <v>36</v>
      </c>
      <c r="AX185" s="10" t="s">
        <v>84</v>
      </c>
      <c r="AY185" s="173" t="s">
        <v>152</v>
      </c>
    </row>
    <row r="186" spans="2:65" s="1" customFormat="1" ht="31.5" customHeight="1">
      <c r="B186" s="130"/>
      <c r="C186" s="159" t="s">
        <v>220</v>
      </c>
      <c r="D186" s="159" t="s">
        <v>153</v>
      </c>
      <c r="E186" s="160" t="s">
        <v>221</v>
      </c>
      <c r="F186" s="253" t="s">
        <v>222</v>
      </c>
      <c r="G186" s="253"/>
      <c r="H186" s="253"/>
      <c r="I186" s="253"/>
      <c r="J186" s="161" t="s">
        <v>183</v>
      </c>
      <c r="K186" s="162">
        <v>144.51499999999999</v>
      </c>
      <c r="L186" s="254">
        <v>0</v>
      </c>
      <c r="M186" s="254"/>
      <c r="N186" s="255">
        <f>ROUND(L186*K186,2)</f>
        <v>0</v>
      </c>
      <c r="O186" s="255"/>
      <c r="P186" s="255"/>
      <c r="Q186" s="255"/>
      <c r="R186" s="133"/>
      <c r="T186" s="163" t="s">
        <v>5</v>
      </c>
      <c r="U186" s="47" t="s">
        <v>44</v>
      </c>
      <c r="V186" s="39"/>
      <c r="W186" s="164">
        <f>V186*K186</f>
        <v>0</v>
      </c>
      <c r="X186" s="164">
        <v>0</v>
      </c>
      <c r="Y186" s="164">
        <f>X186*K186</f>
        <v>0</v>
      </c>
      <c r="Z186" s="164">
        <v>0</v>
      </c>
      <c r="AA186" s="165">
        <f>Z186*K186</f>
        <v>0</v>
      </c>
      <c r="AR186" s="21" t="s">
        <v>157</v>
      </c>
      <c r="AT186" s="21" t="s">
        <v>153</v>
      </c>
      <c r="AU186" s="21" t="s">
        <v>158</v>
      </c>
      <c r="AY186" s="21" t="s">
        <v>152</v>
      </c>
      <c r="BE186" s="104">
        <f>IF(U186="základní",N186,0)</f>
        <v>0</v>
      </c>
      <c r="BF186" s="104">
        <f>IF(U186="snížená",N186,0)</f>
        <v>0</v>
      </c>
      <c r="BG186" s="104">
        <f>IF(U186="zákl. přenesená",N186,0)</f>
        <v>0</v>
      </c>
      <c r="BH186" s="104">
        <f>IF(U186="sníž. přenesená",N186,0)</f>
        <v>0</v>
      </c>
      <c r="BI186" s="104">
        <f>IF(U186="nulová",N186,0)</f>
        <v>0</v>
      </c>
      <c r="BJ186" s="21" t="s">
        <v>84</v>
      </c>
      <c r="BK186" s="104">
        <f>ROUND(L186*K186,2)</f>
        <v>0</v>
      </c>
      <c r="BL186" s="21" t="s">
        <v>157</v>
      </c>
      <c r="BM186" s="21" t="s">
        <v>223</v>
      </c>
    </row>
    <row r="187" spans="2:65" s="9" customFormat="1" ht="22.35" customHeight="1">
      <c r="B187" s="148"/>
      <c r="C187" s="149"/>
      <c r="D187" s="158" t="s">
        <v>113</v>
      </c>
      <c r="E187" s="158"/>
      <c r="F187" s="158"/>
      <c r="G187" s="158"/>
      <c r="H187" s="158"/>
      <c r="I187" s="158"/>
      <c r="J187" s="158"/>
      <c r="K187" s="158"/>
      <c r="L187" s="158"/>
      <c r="M187" s="158"/>
      <c r="N187" s="248">
        <f>BK187</f>
        <v>0</v>
      </c>
      <c r="O187" s="249"/>
      <c r="P187" s="249"/>
      <c r="Q187" s="249"/>
      <c r="R187" s="151"/>
      <c r="T187" s="152"/>
      <c r="U187" s="149"/>
      <c r="V187" s="149"/>
      <c r="W187" s="153">
        <f>SUM(W188:W203)</f>
        <v>0</v>
      </c>
      <c r="X187" s="149"/>
      <c r="Y187" s="153">
        <f>SUM(Y188:Y203)</f>
        <v>1.0116010800000002</v>
      </c>
      <c r="Z187" s="149"/>
      <c r="AA187" s="154">
        <f>SUM(AA188:AA203)</f>
        <v>0</v>
      </c>
      <c r="AR187" s="155" t="s">
        <v>84</v>
      </c>
      <c r="AT187" s="156" t="s">
        <v>78</v>
      </c>
      <c r="AU187" s="156" t="s">
        <v>100</v>
      </c>
      <c r="AY187" s="155" t="s">
        <v>152</v>
      </c>
      <c r="BK187" s="157">
        <f>SUM(BK188:BK203)</f>
        <v>0</v>
      </c>
    </row>
    <row r="188" spans="2:65" s="1" customFormat="1" ht="31.5" customHeight="1">
      <c r="B188" s="130"/>
      <c r="C188" s="159" t="s">
        <v>224</v>
      </c>
      <c r="D188" s="159" t="s">
        <v>153</v>
      </c>
      <c r="E188" s="160" t="s">
        <v>225</v>
      </c>
      <c r="F188" s="253" t="s">
        <v>226</v>
      </c>
      <c r="G188" s="253"/>
      <c r="H188" s="253"/>
      <c r="I188" s="253"/>
      <c r="J188" s="161" t="s">
        <v>156</v>
      </c>
      <c r="K188" s="162">
        <v>1204.287</v>
      </c>
      <c r="L188" s="254">
        <v>0</v>
      </c>
      <c r="M188" s="254"/>
      <c r="N188" s="255">
        <f>ROUND(L188*K188,2)</f>
        <v>0</v>
      </c>
      <c r="O188" s="255"/>
      <c r="P188" s="255"/>
      <c r="Q188" s="255"/>
      <c r="R188" s="133"/>
      <c r="T188" s="163" t="s">
        <v>5</v>
      </c>
      <c r="U188" s="47" t="s">
        <v>44</v>
      </c>
      <c r="V188" s="39"/>
      <c r="W188" s="164">
        <f>V188*K188</f>
        <v>0</v>
      </c>
      <c r="X188" s="164">
        <v>8.4000000000000003E-4</v>
      </c>
      <c r="Y188" s="164">
        <f>X188*K188</f>
        <v>1.0116010800000002</v>
      </c>
      <c r="Z188" s="164">
        <v>0</v>
      </c>
      <c r="AA188" s="165">
        <f>Z188*K188</f>
        <v>0</v>
      </c>
      <c r="AR188" s="21" t="s">
        <v>157</v>
      </c>
      <c r="AT188" s="21" t="s">
        <v>153</v>
      </c>
      <c r="AU188" s="21" t="s">
        <v>158</v>
      </c>
      <c r="AY188" s="21" t="s">
        <v>152</v>
      </c>
      <c r="BE188" s="104">
        <f>IF(U188="základní",N188,0)</f>
        <v>0</v>
      </c>
      <c r="BF188" s="104">
        <f>IF(U188="snížená",N188,0)</f>
        <v>0</v>
      </c>
      <c r="BG188" s="104">
        <f>IF(U188="zákl. přenesená",N188,0)</f>
        <v>0</v>
      </c>
      <c r="BH188" s="104">
        <f>IF(U188="sníž. přenesená",N188,0)</f>
        <v>0</v>
      </c>
      <c r="BI188" s="104">
        <f>IF(U188="nulová",N188,0)</f>
        <v>0</v>
      </c>
      <c r="BJ188" s="21" t="s">
        <v>84</v>
      </c>
      <c r="BK188" s="104">
        <f>ROUND(L188*K188,2)</f>
        <v>0</v>
      </c>
      <c r="BL188" s="21" t="s">
        <v>157</v>
      </c>
      <c r="BM188" s="21" t="s">
        <v>227</v>
      </c>
    </row>
    <row r="189" spans="2:65" s="11" customFormat="1" ht="22.5" customHeight="1">
      <c r="B189" s="174"/>
      <c r="C189" s="175"/>
      <c r="D189" s="175"/>
      <c r="E189" s="176" t="s">
        <v>5</v>
      </c>
      <c r="F189" s="265" t="s">
        <v>194</v>
      </c>
      <c r="G189" s="266"/>
      <c r="H189" s="266"/>
      <c r="I189" s="266"/>
      <c r="J189" s="175"/>
      <c r="K189" s="177" t="s">
        <v>5</v>
      </c>
      <c r="L189" s="175"/>
      <c r="M189" s="175"/>
      <c r="N189" s="175"/>
      <c r="O189" s="175"/>
      <c r="P189" s="175"/>
      <c r="Q189" s="175"/>
      <c r="R189" s="178"/>
      <c r="T189" s="179"/>
      <c r="U189" s="175"/>
      <c r="V189" s="175"/>
      <c r="W189" s="175"/>
      <c r="X189" s="175"/>
      <c r="Y189" s="175"/>
      <c r="Z189" s="175"/>
      <c r="AA189" s="180"/>
      <c r="AT189" s="181" t="s">
        <v>161</v>
      </c>
      <c r="AU189" s="181" t="s">
        <v>158</v>
      </c>
      <c r="AV189" s="11" t="s">
        <v>84</v>
      </c>
      <c r="AW189" s="11" t="s">
        <v>36</v>
      </c>
      <c r="AX189" s="11" t="s">
        <v>79</v>
      </c>
      <c r="AY189" s="181" t="s">
        <v>152</v>
      </c>
    </row>
    <row r="190" spans="2:65" s="10" customFormat="1" ht="22.5" customHeight="1">
      <c r="B190" s="166"/>
      <c r="C190" s="167"/>
      <c r="D190" s="167"/>
      <c r="E190" s="168" t="s">
        <v>5</v>
      </c>
      <c r="F190" s="267" t="s">
        <v>228</v>
      </c>
      <c r="G190" s="268"/>
      <c r="H190" s="268"/>
      <c r="I190" s="268"/>
      <c r="J190" s="167"/>
      <c r="K190" s="169">
        <v>48.351999999999997</v>
      </c>
      <c r="L190" s="167"/>
      <c r="M190" s="167"/>
      <c r="N190" s="167"/>
      <c r="O190" s="167"/>
      <c r="P190" s="167"/>
      <c r="Q190" s="167"/>
      <c r="R190" s="170"/>
      <c r="T190" s="171"/>
      <c r="U190" s="167"/>
      <c r="V190" s="167"/>
      <c r="W190" s="167"/>
      <c r="X190" s="167"/>
      <c r="Y190" s="167"/>
      <c r="Z190" s="167"/>
      <c r="AA190" s="172"/>
      <c r="AT190" s="173" t="s">
        <v>161</v>
      </c>
      <c r="AU190" s="173" t="s">
        <v>158</v>
      </c>
      <c r="AV190" s="10" t="s">
        <v>100</v>
      </c>
      <c r="AW190" s="10" t="s">
        <v>36</v>
      </c>
      <c r="AX190" s="10" t="s">
        <v>79</v>
      </c>
      <c r="AY190" s="173" t="s">
        <v>152</v>
      </c>
    </row>
    <row r="191" spans="2:65" s="10" customFormat="1" ht="22.5" customHeight="1">
      <c r="B191" s="166"/>
      <c r="C191" s="167"/>
      <c r="D191" s="167"/>
      <c r="E191" s="168" t="s">
        <v>5</v>
      </c>
      <c r="F191" s="267" t="s">
        <v>229</v>
      </c>
      <c r="G191" s="268"/>
      <c r="H191" s="268"/>
      <c r="I191" s="268"/>
      <c r="J191" s="167"/>
      <c r="K191" s="169">
        <v>113.117</v>
      </c>
      <c r="L191" s="167"/>
      <c r="M191" s="167"/>
      <c r="N191" s="167"/>
      <c r="O191" s="167"/>
      <c r="P191" s="167"/>
      <c r="Q191" s="167"/>
      <c r="R191" s="170"/>
      <c r="T191" s="171"/>
      <c r="U191" s="167"/>
      <c r="V191" s="167"/>
      <c r="W191" s="167"/>
      <c r="X191" s="167"/>
      <c r="Y191" s="167"/>
      <c r="Z191" s="167"/>
      <c r="AA191" s="172"/>
      <c r="AT191" s="173" t="s">
        <v>161</v>
      </c>
      <c r="AU191" s="173" t="s">
        <v>158</v>
      </c>
      <c r="AV191" s="10" t="s">
        <v>100</v>
      </c>
      <c r="AW191" s="10" t="s">
        <v>36</v>
      </c>
      <c r="AX191" s="10" t="s">
        <v>79</v>
      </c>
      <c r="AY191" s="173" t="s">
        <v>152</v>
      </c>
    </row>
    <row r="192" spans="2:65" s="10" customFormat="1" ht="22.5" customHeight="1">
      <c r="B192" s="166"/>
      <c r="C192" s="167"/>
      <c r="D192" s="167"/>
      <c r="E192" s="168" t="s">
        <v>5</v>
      </c>
      <c r="F192" s="267" t="s">
        <v>230</v>
      </c>
      <c r="G192" s="268"/>
      <c r="H192" s="268"/>
      <c r="I192" s="268"/>
      <c r="J192" s="167"/>
      <c r="K192" s="169">
        <v>70.2</v>
      </c>
      <c r="L192" s="167"/>
      <c r="M192" s="167"/>
      <c r="N192" s="167"/>
      <c r="O192" s="167"/>
      <c r="P192" s="167"/>
      <c r="Q192" s="167"/>
      <c r="R192" s="170"/>
      <c r="T192" s="171"/>
      <c r="U192" s="167"/>
      <c r="V192" s="167"/>
      <c r="W192" s="167"/>
      <c r="X192" s="167"/>
      <c r="Y192" s="167"/>
      <c r="Z192" s="167"/>
      <c r="AA192" s="172"/>
      <c r="AT192" s="173" t="s">
        <v>161</v>
      </c>
      <c r="AU192" s="173" t="s">
        <v>158</v>
      </c>
      <c r="AV192" s="10" t="s">
        <v>100</v>
      </c>
      <c r="AW192" s="10" t="s">
        <v>36</v>
      </c>
      <c r="AX192" s="10" t="s">
        <v>79</v>
      </c>
      <c r="AY192" s="173" t="s">
        <v>152</v>
      </c>
    </row>
    <row r="193" spans="2:65" s="10" customFormat="1" ht="31.5" customHeight="1">
      <c r="B193" s="166"/>
      <c r="C193" s="167"/>
      <c r="D193" s="167"/>
      <c r="E193" s="168" t="s">
        <v>5</v>
      </c>
      <c r="F193" s="267" t="s">
        <v>231</v>
      </c>
      <c r="G193" s="268"/>
      <c r="H193" s="268"/>
      <c r="I193" s="268"/>
      <c r="J193" s="167"/>
      <c r="K193" s="169">
        <v>270.56</v>
      </c>
      <c r="L193" s="167"/>
      <c r="M193" s="167"/>
      <c r="N193" s="167"/>
      <c r="O193" s="167"/>
      <c r="P193" s="167"/>
      <c r="Q193" s="167"/>
      <c r="R193" s="170"/>
      <c r="T193" s="171"/>
      <c r="U193" s="167"/>
      <c r="V193" s="167"/>
      <c r="W193" s="167"/>
      <c r="X193" s="167"/>
      <c r="Y193" s="167"/>
      <c r="Z193" s="167"/>
      <c r="AA193" s="172"/>
      <c r="AT193" s="173" t="s">
        <v>161</v>
      </c>
      <c r="AU193" s="173" t="s">
        <v>158</v>
      </c>
      <c r="AV193" s="10" t="s">
        <v>100</v>
      </c>
      <c r="AW193" s="10" t="s">
        <v>36</v>
      </c>
      <c r="AX193" s="10" t="s">
        <v>79</v>
      </c>
      <c r="AY193" s="173" t="s">
        <v>152</v>
      </c>
    </row>
    <row r="194" spans="2:65" s="10" customFormat="1" ht="22.5" customHeight="1">
      <c r="B194" s="166"/>
      <c r="C194" s="167"/>
      <c r="D194" s="167"/>
      <c r="E194" s="168" t="s">
        <v>5</v>
      </c>
      <c r="F194" s="267" t="s">
        <v>232</v>
      </c>
      <c r="G194" s="268"/>
      <c r="H194" s="268"/>
      <c r="I194" s="268"/>
      <c r="J194" s="167"/>
      <c r="K194" s="169">
        <v>190.971</v>
      </c>
      <c r="L194" s="167"/>
      <c r="M194" s="167"/>
      <c r="N194" s="167"/>
      <c r="O194" s="167"/>
      <c r="P194" s="167"/>
      <c r="Q194" s="167"/>
      <c r="R194" s="170"/>
      <c r="T194" s="171"/>
      <c r="U194" s="167"/>
      <c r="V194" s="167"/>
      <c r="W194" s="167"/>
      <c r="X194" s="167"/>
      <c r="Y194" s="167"/>
      <c r="Z194" s="167"/>
      <c r="AA194" s="172"/>
      <c r="AT194" s="173" t="s">
        <v>161</v>
      </c>
      <c r="AU194" s="173" t="s">
        <v>158</v>
      </c>
      <c r="AV194" s="10" t="s">
        <v>100</v>
      </c>
      <c r="AW194" s="10" t="s">
        <v>36</v>
      </c>
      <c r="AX194" s="10" t="s">
        <v>79</v>
      </c>
      <c r="AY194" s="173" t="s">
        <v>152</v>
      </c>
    </row>
    <row r="195" spans="2:65" s="10" customFormat="1" ht="31.5" customHeight="1">
      <c r="B195" s="166"/>
      <c r="C195" s="167"/>
      <c r="D195" s="167"/>
      <c r="E195" s="168" t="s">
        <v>5</v>
      </c>
      <c r="F195" s="267" t="s">
        <v>233</v>
      </c>
      <c r="G195" s="268"/>
      <c r="H195" s="268"/>
      <c r="I195" s="268"/>
      <c r="J195" s="167"/>
      <c r="K195" s="169">
        <v>371.57799999999997</v>
      </c>
      <c r="L195" s="167"/>
      <c r="M195" s="167"/>
      <c r="N195" s="167"/>
      <c r="O195" s="167"/>
      <c r="P195" s="167"/>
      <c r="Q195" s="167"/>
      <c r="R195" s="170"/>
      <c r="T195" s="171"/>
      <c r="U195" s="167"/>
      <c r="V195" s="167"/>
      <c r="W195" s="167"/>
      <c r="X195" s="167"/>
      <c r="Y195" s="167"/>
      <c r="Z195" s="167"/>
      <c r="AA195" s="172"/>
      <c r="AT195" s="173" t="s">
        <v>161</v>
      </c>
      <c r="AU195" s="173" t="s">
        <v>158</v>
      </c>
      <c r="AV195" s="10" t="s">
        <v>100</v>
      </c>
      <c r="AW195" s="10" t="s">
        <v>36</v>
      </c>
      <c r="AX195" s="10" t="s">
        <v>79</v>
      </c>
      <c r="AY195" s="173" t="s">
        <v>152</v>
      </c>
    </row>
    <row r="196" spans="2:65" s="11" customFormat="1" ht="22.5" customHeight="1">
      <c r="B196" s="174"/>
      <c r="C196" s="175"/>
      <c r="D196" s="175"/>
      <c r="E196" s="176" t="s">
        <v>5</v>
      </c>
      <c r="F196" s="276" t="s">
        <v>202</v>
      </c>
      <c r="G196" s="277"/>
      <c r="H196" s="277"/>
      <c r="I196" s="277"/>
      <c r="J196" s="175"/>
      <c r="K196" s="177" t="s">
        <v>5</v>
      </c>
      <c r="L196" s="175"/>
      <c r="M196" s="175"/>
      <c r="N196" s="175"/>
      <c r="O196" s="175"/>
      <c r="P196" s="175"/>
      <c r="Q196" s="175"/>
      <c r="R196" s="178"/>
      <c r="T196" s="179"/>
      <c r="U196" s="175"/>
      <c r="V196" s="175"/>
      <c r="W196" s="175"/>
      <c r="X196" s="175"/>
      <c r="Y196" s="175"/>
      <c r="Z196" s="175"/>
      <c r="AA196" s="180"/>
      <c r="AT196" s="181" t="s">
        <v>161</v>
      </c>
      <c r="AU196" s="181" t="s">
        <v>158</v>
      </c>
      <c r="AV196" s="11" t="s">
        <v>84</v>
      </c>
      <c r="AW196" s="11" t="s">
        <v>36</v>
      </c>
      <c r="AX196" s="11" t="s">
        <v>79</v>
      </c>
      <c r="AY196" s="181" t="s">
        <v>152</v>
      </c>
    </row>
    <row r="197" spans="2:65" s="10" customFormat="1" ht="22.5" customHeight="1">
      <c r="B197" s="166"/>
      <c r="C197" s="167"/>
      <c r="D197" s="167"/>
      <c r="E197" s="168" t="s">
        <v>5</v>
      </c>
      <c r="F197" s="267" t="s">
        <v>234</v>
      </c>
      <c r="G197" s="268"/>
      <c r="H197" s="268"/>
      <c r="I197" s="268"/>
      <c r="J197" s="167"/>
      <c r="K197" s="169">
        <v>65.986999999999995</v>
      </c>
      <c r="L197" s="167"/>
      <c r="M197" s="167"/>
      <c r="N197" s="167"/>
      <c r="O197" s="167"/>
      <c r="P197" s="167"/>
      <c r="Q197" s="167"/>
      <c r="R197" s="170"/>
      <c r="T197" s="171"/>
      <c r="U197" s="167"/>
      <c r="V197" s="167"/>
      <c r="W197" s="167"/>
      <c r="X197" s="167"/>
      <c r="Y197" s="167"/>
      <c r="Z197" s="167"/>
      <c r="AA197" s="172"/>
      <c r="AT197" s="173" t="s">
        <v>161</v>
      </c>
      <c r="AU197" s="173" t="s">
        <v>158</v>
      </c>
      <c r="AV197" s="10" t="s">
        <v>100</v>
      </c>
      <c r="AW197" s="10" t="s">
        <v>36</v>
      </c>
      <c r="AX197" s="10" t="s">
        <v>79</v>
      </c>
      <c r="AY197" s="173" t="s">
        <v>152</v>
      </c>
    </row>
    <row r="198" spans="2:65" s="11" customFormat="1" ht="22.5" customHeight="1">
      <c r="B198" s="174"/>
      <c r="C198" s="175"/>
      <c r="D198" s="175"/>
      <c r="E198" s="176" t="s">
        <v>5</v>
      </c>
      <c r="F198" s="276" t="s">
        <v>204</v>
      </c>
      <c r="G198" s="277"/>
      <c r="H198" s="277"/>
      <c r="I198" s="277"/>
      <c r="J198" s="175"/>
      <c r="K198" s="177" t="s">
        <v>5</v>
      </c>
      <c r="L198" s="175"/>
      <c r="M198" s="175"/>
      <c r="N198" s="175"/>
      <c r="O198" s="175"/>
      <c r="P198" s="175"/>
      <c r="Q198" s="175"/>
      <c r="R198" s="178"/>
      <c r="T198" s="179"/>
      <c r="U198" s="175"/>
      <c r="V198" s="175"/>
      <c r="W198" s="175"/>
      <c r="X198" s="175"/>
      <c r="Y198" s="175"/>
      <c r="Z198" s="175"/>
      <c r="AA198" s="180"/>
      <c r="AT198" s="181" t="s">
        <v>161</v>
      </c>
      <c r="AU198" s="181" t="s">
        <v>158</v>
      </c>
      <c r="AV198" s="11" t="s">
        <v>84</v>
      </c>
      <c r="AW198" s="11" t="s">
        <v>36</v>
      </c>
      <c r="AX198" s="11" t="s">
        <v>79</v>
      </c>
      <c r="AY198" s="181" t="s">
        <v>152</v>
      </c>
    </row>
    <row r="199" spans="2:65" s="10" customFormat="1" ht="22.5" customHeight="1">
      <c r="B199" s="166"/>
      <c r="C199" s="167"/>
      <c r="D199" s="167"/>
      <c r="E199" s="168" t="s">
        <v>5</v>
      </c>
      <c r="F199" s="267" t="s">
        <v>235</v>
      </c>
      <c r="G199" s="268"/>
      <c r="H199" s="268"/>
      <c r="I199" s="268"/>
      <c r="J199" s="167"/>
      <c r="K199" s="169">
        <v>31.702000000000002</v>
      </c>
      <c r="L199" s="167"/>
      <c r="M199" s="167"/>
      <c r="N199" s="167"/>
      <c r="O199" s="167"/>
      <c r="P199" s="167"/>
      <c r="Q199" s="167"/>
      <c r="R199" s="170"/>
      <c r="T199" s="171"/>
      <c r="U199" s="167"/>
      <c r="V199" s="167"/>
      <c r="W199" s="167"/>
      <c r="X199" s="167"/>
      <c r="Y199" s="167"/>
      <c r="Z199" s="167"/>
      <c r="AA199" s="172"/>
      <c r="AT199" s="173" t="s">
        <v>161</v>
      </c>
      <c r="AU199" s="173" t="s">
        <v>158</v>
      </c>
      <c r="AV199" s="10" t="s">
        <v>100</v>
      </c>
      <c r="AW199" s="10" t="s">
        <v>36</v>
      </c>
      <c r="AX199" s="10" t="s">
        <v>79</v>
      </c>
      <c r="AY199" s="173" t="s">
        <v>152</v>
      </c>
    </row>
    <row r="200" spans="2:65" s="11" customFormat="1" ht="22.5" customHeight="1">
      <c r="B200" s="174"/>
      <c r="C200" s="175"/>
      <c r="D200" s="175"/>
      <c r="E200" s="176" t="s">
        <v>5</v>
      </c>
      <c r="F200" s="276" t="s">
        <v>236</v>
      </c>
      <c r="G200" s="277"/>
      <c r="H200" s="277"/>
      <c r="I200" s="277"/>
      <c r="J200" s="175"/>
      <c r="K200" s="177" t="s">
        <v>5</v>
      </c>
      <c r="L200" s="175"/>
      <c r="M200" s="175"/>
      <c r="N200" s="175"/>
      <c r="O200" s="175"/>
      <c r="P200" s="175"/>
      <c r="Q200" s="175"/>
      <c r="R200" s="178"/>
      <c r="T200" s="179"/>
      <c r="U200" s="175"/>
      <c r="V200" s="175"/>
      <c r="W200" s="175"/>
      <c r="X200" s="175"/>
      <c r="Y200" s="175"/>
      <c r="Z200" s="175"/>
      <c r="AA200" s="180"/>
      <c r="AT200" s="181" t="s">
        <v>161</v>
      </c>
      <c r="AU200" s="181" t="s">
        <v>158</v>
      </c>
      <c r="AV200" s="11" t="s">
        <v>84</v>
      </c>
      <c r="AW200" s="11" t="s">
        <v>36</v>
      </c>
      <c r="AX200" s="11" t="s">
        <v>79</v>
      </c>
      <c r="AY200" s="181" t="s">
        <v>152</v>
      </c>
    </row>
    <row r="201" spans="2:65" s="10" customFormat="1" ht="22.5" customHeight="1">
      <c r="B201" s="166"/>
      <c r="C201" s="167"/>
      <c r="D201" s="167"/>
      <c r="E201" s="168" t="s">
        <v>5</v>
      </c>
      <c r="F201" s="267" t="s">
        <v>237</v>
      </c>
      <c r="G201" s="268"/>
      <c r="H201" s="268"/>
      <c r="I201" s="268"/>
      <c r="J201" s="167"/>
      <c r="K201" s="169">
        <v>41.82</v>
      </c>
      <c r="L201" s="167"/>
      <c r="M201" s="167"/>
      <c r="N201" s="167"/>
      <c r="O201" s="167"/>
      <c r="P201" s="167"/>
      <c r="Q201" s="167"/>
      <c r="R201" s="170"/>
      <c r="T201" s="171"/>
      <c r="U201" s="167"/>
      <c r="V201" s="167"/>
      <c r="W201" s="167"/>
      <c r="X201" s="167"/>
      <c r="Y201" s="167"/>
      <c r="Z201" s="167"/>
      <c r="AA201" s="172"/>
      <c r="AT201" s="173" t="s">
        <v>161</v>
      </c>
      <c r="AU201" s="173" t="s">
        <v>158</v>
      </c>
      <c r="AV201" s="10" t="s">
        <v>100</v>
      </c>
      <c r="AW201" s="10" t="s">
        <v>36</v>
      </c>
      <c r="AX201" s="10" t="s">
        <v>79</v>
      </c>
      <c r="AY201" s="173" t="s">
        <v>152</v>
      </c>
    </row>
    <row r="202" spans="2:65" s="12" customFormat="1" ht="22.5" customHeight="1">
      <c r="B202" s="182"/>
      <c r="C202" s="183"/>
      <c r="D202" s="183"/>
      <c r="E202" s="184" t="s">
        <v>5</v>
      </c>
      <c r="F202" s="274" t="s">
        <v>167</v>
      </c>
      <c r="G202" s="275"/>
      <c r="H202" s="275"/>
      <c r="I202" s="275"/>
      <c r="J202" s="183"/>
      <c r="K202" s="185">
        <v>1204.287</v>
      </c>
      <c r="L202" s="183"/>
      <c r="M202" s="183"/>
      <c r="N202" s="183"/>
      <c r="O202" s="183"/>
      <c r="P202" s="183"/>
      <c r="Q202" s="183"/>
      <c r="R202" s="186"/>
      <c r="T202" s="187"/>
      <c r="U202" s="183"/>
      <c r="V202" s="183"/>
      <c r="W202" s="183"/>
      <c r="X202" s="183"/>
      <c r="Y202" s="183"/>
      <c r="Z202" s="183"/>
      <c r="AA202" s="188"/>
      <c r="AT202" s="189" t="s">
        <v>161</v>
      </c>
      <c r="AU202" s="189" t="s">
        <v>158</v>
      </c>
      <c r="AV202" s="12" t="s">
        <v>157</v>
      </c>
      <c r="AW202" s="12" t="s">
        <v>36</v>
      </c>
      <c r="AX202" s="12" t="s">
        <v>84</v>
      </c>
      <c r="AY202" s="189" t="s">
        <v>152</v>
      </c>
    </row>
    <row r="203" spans="2:65" s="1" customFormat="1" ht="31.5" customHeight="1">
      <c r="B203" s="130"/>
      <c r="C203" s="159" t="s">
        <v>238</v>
      </c>
      <c r="D203" s="159" t="s">
        <v>153</v>
      </c>
      <c r="E203" s="160" t="s">
        <v>239</v>
      </c>
      <c r="F203" s="253" t="s">
        <v>240</v>
      </c>
      <c r="G203" s="253"/>
      <c r="H203" s="253"/>
      <c r="I203" s="253"/>
      <c r="J203" s="161" t="s">
        <v>156</v>
      </c>
      <c r="K203" s="162">
        <v>1204.287</v>
      </c>
      <c r="L203" s="254">
        <v>0</v>
      </c>
      <c r="M203" s="254"/>
      <c r="N203" s="255">
        <f>ROUND(L203*K203,2)</f>
        <v>0</v>
      </c>
      <c r="O203" s="255"/>
      <c r="P203" s="255"/>
      <c r="Q203" s="255"/>
      <c r="R203" s="133"/>
      <c r="T203" s="163" t="s">
        <v>5</v>
      </c>
      <c r="U203" s="47" t="s">
        <v>44</v>
      </c>
      <c r="V203" s="39"/>
      <c r="W203" s="164">
        <f>V203*K203</f>
        <v>0</v>
      </c>
      <c r="X203" s="164">
        <v>0</v>
      </c>
      <c r="Y203" s="164">
        <f>X203*K203</f>
        <v>0</v>
      </c>
      <c r="Z203" s="164">
        <v>0</v>
      </c>
      <c r="AA203" s="165">
        <f>Z203*K203</f>
        <v>0</v>
      </c>
      <c r="AR203" s="21" t="s">
        <v>157</v>
      </c>
      <c r="AT203" s="21" t="s">
        <v>153</v>
      </c>
      <c r="AU203" s="21" t="s">
        <v>158</v>
      </c>
      <c r="AY203" s="21" t="s">
        <v>152</v>
      </c>
      <c r="BE203" s="104">
        <f>IF(U203="základní",N203,0)</f>
        <v>0</v>
      </c>
      <c r="BF203" s="104">
        <f>IF(U203="snížená",N203,0)</f>
        <v>0</v>
      </c>
      <c r="BG203" s="104">
        <f>IF(U203="zákl. přenesená",N203,0)</f>
        <v>0</v>
      </c>
      <c r="BH203" s="104">
        <f>IF(U203="sníž. přenesená",N203,0)</f>
        <v>0</v>
      </c>
      <c r="BI203" s="104">
        <f>IF(U203="nulová",N203,0)</f>
        <v>0</v>
      </c>
      <c r="BJ203" s="21" t="s">
        <v>84</v>
      </c>
      <c r="BK203" s="104">
        <f>ROUND(L203*K203,2)</f>
        <v>0</v>
      </c>
      <c r="BL203" s="21" t="s">
        <v>157</v>
      </c>
      <c r="BM203" s="21" t="s">
        <v>241</v>
      </c>
    </row>
    <row r="204" spans="2:65" s="9" customFormat="1" ht="22.35" customHeight="1">
      <c r="B204" s="148"/>
      <c r="C204" s="149"/>
      <c r="D204" s="158" t="s">
        <v>114</v>
      </c>
      <c r="E204" s="158"/>
      <c r="F204" s="158"/>
      <c r="G204" s="158"/>
      <c r="H204" s="158"/>
      <c r="I204" s="158"/>
      <c r="J204" s="158"/>
      <c r="K204" s="158"/>
      <c r="L204" s="158"/>
      <c r="M204" s="158"/>
      <c r="N204" s="248">
        <f>BK204</f>
        <v>0</v>
      </c>
      <c r="O204" s="249"/>
      <c r="P204" s="249"/>
      <c r="Q204" s="249"/>
      <c r="R204" s="151"/>
      <c r="T204" s="152"/>
      <c r="U204" s="149"/>
      <c r="V204" s="149"/>
      <c r="W204" s="153">
        <f>SUM(W205:W213)</f>
        <v>0</v>
      </c>
      <c r="X204" s="149"/>
      <c r="Y204" s="153">
        <f>SUM(Y205:Y213)</f>
        <v>0</v>
      </c>
      <c r="Z204" s="149"/>
      <c r="AA204" s="154">
        <f>SUM(AA205:AA213)</f>
        <v>0</v>
      </c>
      <c r="AR204" s="155" t="s">
        <v>84</v>
      </c>
      <c r="AT204" s="156" t="s">
        <v>78</v>
      </c>
      <c r="AU204" s="156" t="s">
        <v>100</v>
      </c>
      <c r="AY204" s="155" t="s">
        <v>152</v>
      </c>
      <c r="BK204" s="157">
        <f>SUM(BK205:BK213)</f>
        <v>0</v>
      </c>
    </row>
    <row r="205" spans="2:65" s="1" customFormat="1" ht="31.5" customHeight="1">
      <c r="B205" s="130"/>
      <c r="C205" s="159" t="s">
        <v>242</v>
      </c>
      <c r="D205" s="159" t="s">
        <v>153</v>
      </c>
      <c r="E205" s="160" t="s">
        <v>243</v>
      </c>
      <c r="F205" s="253" t="s">
        <v>244</v>
      </c>
      <c r="G205" s="253"/>
      <c r="H205" s="253"/>
      <c r="I205" s="253"/>
      <c r="J205" s="161" t="s">
        <v>183</v>
      </c>
      <c r="K205" s="162">
        <v>240.858</v>
      </c>
      <c r="L205" s="254">
        <v>0</v>
      </c>
      <c r="M205" s="254"/>
      <c r="N205" s="255">
        <f>ROUND(L205*K205,2)</f>
        <v>0</v>
      </c>
      <c r="O205" s="255"/>
      <c r="P205" s="255"/>
      <c r="Q205" s="255"/>
      <c r="R205" s="133"/>
      <c r="T205" s="163" t="s">
        <v>5</v>
      </c>
      <c r="U205" s="47" t="s">
        <v>44</v>
      </c>
      <c r="V205" s="39"/>
      <c r="W205" s="164">
        <f>V205*K205</f>
        <v>0</v>
      </c>
      <c r="X205" s="164">
        <v>0</v>
      </c>
      <c r="Y205" s="164">
        <f>X205*K205</f>
        <v>0</v>
      </c>
      <c r="Z205" s="164">
        <v>0</v>
      </c>
      <c r="AA205" s="165">
        <f>Z205*K205</f>
        <v>0</v>
      </c>
      <c r="AR205" s="21" t="s">
        <v>157</v>
      </c>
      <c r="AT205" s="21" t="s">
        <v>153</v>
      </c>
      <c r="AU205" s="21" t="s">
        <v>158</v>
      </c>
      <c r="AY205" s="21" t="s">
        <v>152</v>
      </c>
      <c r="BE205" s="104">
        <f>IF(U205="základní",N205,0)</f>
        <v>0</v>
      </c>
      <c r="BF205" s="104">
        <f>IF(U205="snížená",N205,0)</f>
        <v>0</v>
      </c>
      <c r="BG205" s="104">
        <f>IF(U205="zákl. přenesená",N205,0)</f>
        <v>0</v>
      </c>
      <c r="BH205" s="104">
        <f>IF(U205="sníž. přenesená",N205,0)</f>
        <v>0</v>
      </c>
      <c r="BI205" s="104">
        <f>IF(U205="nulová",N205,0)</f>
        <v>0</v>
      </c>
      <c r="BJ205" s="21" t="s">
        <v>84</v>
      </c>
      <c r="BK205" s="104">
        <f>ROUND(L205*K205,2)</f>
        <v>0</v>
      </c>
      <c r="BL205" s="21" t="s">
        <v>157</v>
      </c>
      <c r="BM205" s="21" t="s">
        <v>245</v>
      </c>
    </row>
    <row r="206" spans="2:65" s="10" customFormat="1" ht="22.5" customHeight="1">
      <c r="B206" s="166"/>
      <c r="C206" s="167"/>
      <c r="D206" s="167"/>
      <c r="E206" s="168" t="s">
        <v>5</v>
      </c>
      <c r="F206" s="272" t="s">
        <v>246</v>
      </c>
      <c r="G206" s="273"/>
      <c r="H206" s="273"/>
      <c r="I206" s="273"/>
      <c r="J206" s="167"/>
      <c r="K206" s="169">
        <v>240.858</v>
      </c>
      <c r="L206" s="167"/>
      <c r="M206" s="167"/>
      <c r="N206" s="167"/>
      <c r="O206" s="167"/>
      <c r="P206" s="167"/>
      <c r="Q206" s="167"/>
      <c r="R206" s="170"/>
      <c r="T206" s="171"/>
      <c r="U206" s="167"/>
      <c r="V206" s="167"/>
      <c r="W206" s="167"/>
      <c r="X206" s="167"/>
      <c r="Y206" s="167"/>
      <c r="Z206" s="167"/>
      <c r="AA206" s="172"/>
      <c r="AT206" s="173" t="s">
        <v>161</v>
      </c>
      <c r="AU206" s="173" t="s">
        <v>158</v>
      </c>
      <c r="AV206" s="10" t="s">
        <v>100</v>
      </c>
      <c r="AW206" s="10" t="s">
        <v>36</v>
      </c>
      <c r="AX206" s="10" t="s">
        <v>84</v>
      </c>
      <c r="AY206" s="173" t="s">
        <v>152</v>
      </c>
    </row>
    <row r="207" spans="2:65" s="1" customFormat="1" ht="31.5" customHeight="1">
      <c r="B207" s="130"/>
      <c r="C207" s="159" t="s">
        <v>247</v>
      </c>
      <c r="D207" s="159" t="s">
        <v>153</v>
      </c>
      <c r="E207" s="160" t="s">
        <v>248</v>
      </c>
      <c r="F207" s="253" t="s">
        <v>249</v>
      </c>
      <c r="G207" s="253"/>
      <c r="H207" s="253"/>
      <c r="I207" s="253"/>
      <c r="J207" s="161" t="s">
        <v>183</v>
      </c>
      <c r="K207" s="162">
        <v>139.08699999999999</v>
      </c>
      <c r="L207" s="254">
        <v>0</v>
      </c>
      <c r="M207" s="254"/>
      <c r="N207" s="255">
        <f>ROUND(L207*K207,2)</f>
        <v>0</v>
      </c>
      <c r="O207" s="255"/>
      <c r="P207" s="255"/>
      <c r="Q207" s="255"/>
      <c r="R207" s="133"/>
      <c r="T207" s="163" t="s">
        <v>5</v>
      </c>
      <c r="U207" s="47" t="s">
        <v>44</v>
      </c>
      <c r="V207" s="39"/>
      <c r="W207" s="164">
        <f>V207*K207</f>
        <v>0</v>
      </c>
      <c r="X207" s="164">
        <v>0</v>
      </c>
      <c r="Y207" s="164">
        <f>X207*K207</f>
        <v>0</v>
      </c>
      <c r="Z207" s="164">
        <v>0</v>
      </c>
      <c r="AA207" s="165">
        <f>Z207*K207</f>
        <v>0</v>
      </c>
      <c r="AR207" s="21" t="s">
        <v>157</v>
      </c>
      <c r="AT207" s="21" t="s">
        <v>153</v>
      </c>
      <c r="AU207" s="21" t="s">
        <v>158</v>
      </c>
      <c r="AY207" s="21" t="s">
        <v>152</v>
      </c>
      <c r="BE207" s="104">
        <f>IF(U207="základní",N207,0)</f>
        <v>0</v>
      </c>
      <c r="BF207" s="104">
        <f>IF(U207="snížená",N207,0)</f>
        <v>0</v>
      </c>
      <c r="BG207" s="104">
        <f>IF(U207="zákl. přenesená",N207,0)</f>
        <v>0</v>
      </c>
      <c r="BH207" s="104">
        <f>IF(U207="sníž. přenesená",N207,0)</f>
        <v>0</v>
      </c>
      <c r="BI207" s="104">
        <f>IF(U207="nulová",N207,0)</f>
        <v>0</v>
      </c>
      <c r="BJ207" s="21" t="s">
        <v>84</v>
      </c>
      <c r="BK207" s="104">
        <f>ROUND(L207*K207,2)</f>
        <v>0</v>
      </c>
      <c r="BL207" s="21" t="s">
        <v>157</v>
      </c>
      <c r="BM207" s="21" t="s">
        <v>250</v>
      </c>
    </row>
    <row r="208" spans="2:65" s="11" customFormat="1" ht="22.5" customHeight="1">
      <c r="B208" s="174"/>
      <c r="C208" s="175"/>
      <c r="D208" s="175"/>
      <c r="E208" s="176" t="s">
        <v>5</v>
      </c>
      <c r="F208" s="265" t="s">
        <v>251</v>
      </c>
      <c r="G208" s="266"/>
      <c r="H208" s="266"/>
      <c r="I208" s="266"/>
      <c r="J208" s="175"/>
      <c r="K208" s="177" t="s">
        <v>5</v>
      </c>
      <c r="L208" s="175"/>
      <c r="M208" s="175"/>
      <c r="N208" s="175"/>
      <c r="O208" s="175"/>
      <c r="P208" s="175"/>
      <c r="Q208" s="175"/>
      <c r="R208" s="178"/>
      <c r="T208" s="179"/>
      <c r="U208" s="175"/>
      <c r="V208" s="175"/>
      <c r="W208" s="175"/>
      <c r="X208" s="175"/>
      <c r="Y208" s="175"/>
      <c r="Z208" s="175"/>
      <c r="AA208" s="180"/>
      <c r="AT208" s="181" t="s">
        <v>161</v>
      </c>
      <c r="AU208" s="181" t="s">
        <v>158</v>
      </c>
      <c r="AV208" s="11" t="s">
        <v>84</v>
      </c>
      <c r="AW208" s="11" t="s">
        <v>36</v>
      </c>
      <c r="AX208" s="11" t="s">
        <v>79</v>
      </c>
      <c r="AY208" s="181" t="s">
        <v>152</v>
      </c>
    </row>
    <row r="209" spans="2:65" s="10" customFormat="1" ht="22.5" customHeight="1">
      <c r="B209" s="166"/>
      <c r="C209" s="167"/>
      <c r="D209" s="167"/>
      <c r="E209" s="168" t="s">
        <v>5</v>
      </c>
      <c r="F209" s="267" t="s">
        <v>252</v>
      </c>
      <c r="G209" s="268"/>
      <c r="H209" s="268"/>
      <c r="I209" s="268"/>
      <c r="J209" s="167"/>
      <c r="K209" s="169">
        <v>481.71600000000001</v>
      </c>
      <c r="L209" s="167"/>
      <c r="M209" s="167"/>
      <c r="N209" s="167"/>
      <c r="O209" s="167"/>
      <c r="P209" s="167"/>
      <c r="Q209" s="167"/>
      <c r="R209" s="170"/>
      <c r="T209" s="171"/>
      <c r="U209" s="167"/>
      <c r="V209" s="167"/>
      <c r="W209" s="167"/>
      <c r="X209" s="167"/>
      <c r="Y209" s="167"/>
      <c r="Z209" s="167"/>
      <c r="AA209" s="172"/>
      <c r="AT209" s="173" t="s">
        <v>161</v>
      </c>
      <c r="AU209" s="173" t="s">
        <v>158</v>
      </c>
      <c r="AV209" s="10" t="s">
        <v>100</v>
      </c>
      <c r="AW209" s="10" t="s">
        <v>36</v>
      </c>
      <c r="AX209" s="10" t="s">
        <v>79</v>
      </c>
      <c r="AY209" s="173" t="s">
        <v>152</v>
      </c>
    </row>
    <row r="210" spans="2:65" s="10" customFormat="1" ht="22.5" customHeight="1">
      <c r="B210" s="166"/>
      <c r="C210" s="167"/>
      <c r="D210" s="167"/>
      <c r="E210" s="168" t="s">
        <v>5</v>
      </c>
      <c r="F210" s="267" t="s">
        <v>253</v>
      </c>
      <c r="G210" s="268"/>
      <c r="H210" s="268"/>
      <c r="I210" s="268"/>
      <c r="J210" s="167"/>
      <c r="K210" s="169">
        <v>-342.62900000000002</v>
      </c>
      <c r="L210" s="167"/>
      <c r="M210" s="167"/>
      <c r="N210" s="167"/>
      <c r="O210" s="167"/>
      <c r="P210" s="167"/>
      <c r="Q210" s="167"/>
      <c r="R210" s="170"/>
      <c r="T210" s="171"/>
      <c r="U210" s="167"/>
      <c r="V210" s="167"/>
      <c r="W210" s="167"/>
      <c r="X210" s="167"/>
      <c r="Y210" s="167"/>
      <c r="Z210" s="167"/>
      <c r="AA210" s="172"/>
      <c r="AT210" s="173" t="s">
        <v>161</v>
      </c>
      <c r="AU210" s="173" t="s">
        <v>158</v>
      </c>
      <c r="AV210" s="10" t="s">
        <v>100</v>
      </c>
      <c r="AW210" s="10" t="s">
        <v>36</v>
      </c>
      <c r="AX210" s="10" t="s">
        <v>79</v>
      </c>
      <c r="AY210" s="173" t="s">
        <v>152</v>
      </c>
    </row>
    <row r="211" spans="2:65" s="12" customFormat="1" ht="22.5" customHeight="1">
      <c r="B211" s="182"/>
      <c r="C211" s="183"/>
      <c r="D211" s="183"/>
      <c r="E211" s="184" t="s">
        <v>5</v>
      </c>
      <c r="F211" s="274" t="s">
        <v>167</v>
      </c>
      <c r="G211" s="275"/>
      <c r="H211" s="275"/>
      <c r="I211" s="275"/>
      <c r="J211" s="183"/>
      <c r="K211" s="185">
        <v>139.08699999999999</v>
      </c>
      <c r="L211" s="183"/>
      <c r="M211" s="183"/>
      <c r="N211" s="183"/>
      <c r="O211" s="183"/>
      <c r="P211" s="183"/>
      <c r="Q211" s="183"/>
      <c r="R211" s="186"/>
      <c r="T211" s="187"/>
      <c r="U211" s="183"/>
      <c r="V211" s="183"/>
      <c r="W211" s="183"/>
      <c r="X211" s="183"/>
      <c r="Y211" s="183"/>
      <c r="Z211" s="183"/>
      <c r="AA211" s="188"/>
      <c r="AT211" s="189" t="s">
        <v>161</v>
      </c>
      <c r="AU211" s="189" t="s">
        <v>158</v>
      </c>
      <c r="AV211" s="12" t="s">
        <v>157</v>
      </c>
      <c r="AW211" s="12" t="s">
        <v>36</v>
      </c>
      <c r="AX211" s="12" t="s">
        <v>84</v>
      </c>
      <c r="AY211" s="189" t="s">
        <v>152</v>
      </c>
    </row>
    <row r="212" spans="2:65" s="1" customFormat="1" ht="31.5" customHeight="1">
      <c r="B212" s="130"/>
      <c r="C212" s="159" t="s">
        <v>254</v>
      </c>
      <c r="D212" s="159" t="s">
        <v>153</v>
      </c>
      <c r="E212" s="160" t="s">
        <v>255</v>
      </c>
      <c r="F212" s="253" t="s">
        <v>256</v>
      </c>
      <c r="G212" s="253"/>
      <c r="H212" s="253"/>
      <c r="I212" s="253"/>
      <c r="J212" s="161" t="s">
        <v>183</v>
      </c>
      <c r="K212" s="162">
        <v>139.08699999999999</v>
      </c>
      <c r="L212" s="254">
        <v>0</v>
      </c>
      <c r="M212" s="254"/>
      <c r="N212" s="255">
        <f>ROUND(L212*K212,2)</f>
        <v>0</v>
      </c>
      <c r="O212" s="255"/>
      <c r="P212" s="255"/>
      <c r="Q212" s="255"/>
      <c r="R212" s="133"/>
      <c r="T212" s="163" t="s">
        <v>5</v>
      </c>
      <c r="U212" s="47" t="s">
        <v>44</v>
      </c>
      <c r="V212" s="39"/>
      <c r="W212" s="164">
        <f>V212*K212</f>
        <v>0</v>
      </c>
      <c r="X212" s="164">
        <v>0</v>
      </c>
      <c r="Y212" s="164">
        <f>X212*K212</f>
        <v>0</v>
      </c>
      <c r="Z212" s="164">
        <v>0</v>
      </c>
      <c r="AA212" s="165">
        <f>Z212*K212</f>
        <v>0</v>
      </c>
      <c r="AR212" s="21" t="s">
        <v>157</v>
      </c>
      <c r="AT212" s="21" t="s">
        <v>153</v>
      </c>
      <c r="AU212" s="21" t="s">
        <v>158</v>
      </c>
      <c r="AY212" s="21" t="s">
        <v>152</v>
      </c>
      <c r="BE212" s="104">
        <f>IF(U212="základní",N212,0)</f>
        <v>0</v>
      </c>
      <c r="BF212" s="104">
        <f>IF(U212="snížená",N212,0)</f>
        <v>0</v>
      </c>
      <c r="BG212" s="104">
        <f>IF(U212="zákl. přenesená",N212,0)</f>
        <v>0</v>
      </c>
      <c r="BH212" s="104">
        <f>IF(U212="sníž. přenesená",N212,0)</f>
        <v>0</v>
      </c>
      <c r="BI212" s="104">
        <f>IF(U212="nulová",N212,0)</f>
        <v>0</v>
      </c>
      <c r="BJ212" s="21" t="s">
        <v>84</v>
      </c>
      <c r="BK212" s="104">
        <f>ROUND(L212*K212,2)</f>
        <v>0</v>
      </c>
      <c r="BL212" s="21" t="s">
        <v>157</v>
      </c>
      <c r="BM212" s="21" t="s">
        <v>257</v>
      </c>
    </row>
    <row r="213" spans="2:65" s="10" customFormat="1" ht="22.5" customHeight="1">
      <c r="B213" s="166"/>
      <c r="C213" s="167"/>
      <c r="D213" s="167"/>
      <c r="E213" s="168" t="s">
        <v>5</v>
      </c>
      <c r="F213" s="272" t="s">
        <v>258</v>
      </c>
      <c r="G213" s="273"/>
      <c r="H213" s="273"/>
      <c r="I213" s="273"/>
      <c r="J213" s="167"/>
      <c r="K213" s="169">
        <v>139.08699999999999</v>
      </c>
      <c r="L213" s="167"/>
      <c r="M213" s="167"/>
      <c r="N213" s="167"/>
      <c r="O213" s="167"/>
      <c r="P213" s="167"/>
      <c r="Q213" s="167"/>
      <c r="R213" s="170"/>
      <c r="T213" s="171"/>
      <c r="U213" s="167"/>
      <c r="V213" s="167"/>
      <c r="W213" s="167"/>
      <c r="X213" s="167"/>
      <c r="Y213" s="167"/>
      <c r="Z213" s="167"/>
      <c r="AA213" s="172"/>
      <c r="AT213" s="173" t="s">
        <v>161</v>
      </c>
      <c r="AU213" s="173" t="s">
        <v>158</v>
      </c>
      <c r="AV213" s="10" t="s">
        <v>100</v>
      </c>
      <c r="AW213" s="10" t="s">
        <v>36</v>
      </c>
      <c r="AX213" s="10" t="s">
        <v>84</v>
      </c>
      <c r="AY213" s="173" t="s">
        <v>152</v>
      </c>
    </row>
    <row r="214" spans="2:65" s="9" customFormat="1" ht="22.35" customHeight="1">
      <c r="B214" s="148"/>
      <c r="C214" s="149"/>
      <c r="D214" s="158" t="s">
        <v>115</v>
      </c>
      <c r="E214" s="158"/>
      <c r="F214" s="158"/>
      <c r="G214" s="158"/>
      <c r="H214" s="158"/>
      <c r="I214" s="158"/>
      <c r="J214" s="158"/>
      <c r="K214" s="158"/>
      <c r="L214" s="158"/>
      <c r="M214" s="158"/>
      <c r="N214" s="261">
        <f>BK214</f>
        <v>0</v>
      </c>
      <c r="O214" s="262"/>
      <c r="P214" s="262"/>
      <c r="Q214" s="262"/>
      <c r="R214" s="151"/>
      <c r="T214" s="152"/>
      <c r="U214" s="149"/>
      <c r="V214" s="149"/>
      <c r="W214" s="153">
        <f>SUM(W215:W234)</f>
        <v>0</v>
      </c>
      <c r="X214" s="149"/>
      <c r="Y214" s="153">
        <f>SUM(Y215:Y234)</f>
        <v>241.285</v>
      </c>
      <c r="Z214" s="149"/>
      <c r="AA214" s="154">
        <f>SUM(AA215:AA234)</f>
        <v>0</v>
      </c>
      <c r="AR214" s="155" t="s">
        <v>84</v>
      </c>
      <c r="AT214" s="156" t="s">
        <v>78</v>
      </c>
      <c r="AU214" s="156" t="s">
        <v>100</v>
      </c>
      <c r="AY214" s="155" t="s">
        <v>152</v>
      </c>
      <c r="BK214" s="157">
        <f>SUM(BK215:BK234)</f>
        <v>0</v>
      </c>
    </row>
    <row r="215" spans="2:65" s="1" customFormat="1" ht="22.5" customHeight="1">
      <c r="B215" s="130"/>
      <c r="C215" s="159" t="s">
        <v>11</v>
      </c>
      <c r="D215" s="159" t="s">
        <v>153</v>
      </c>
      <c r="E215" s="160" t="s">
        <v>259</v>
      </c>
      <c r="F215" s="253" t="s">
        <v>260</v>
      </c>
      <c r="G215" s="253"/>
      <c r="H215" s="253"/>
      <c r="I215" s="253"/>
      <c r="J215" s="161" t="s">
        <v>183</v>
      </c>
      <c r="K215" s="162">
        <v>139.08699999999999</v>
      </c>
      <c r="L215" s="254">
        <v>0</v>
      </c>
      <c r="M215" s="254"/>
      <c r="N215" s="255">
        <f>ROUND(L215*K215,2)</f>
        <v>0</v>
      </c>
      <c r="O215" s="255"/>
      <c r="P215" s="255"/>
      <c r="Q215" s="255"/>
      <c r="R215" s="133"/>
      <c r="T215" s="163" t="s">
        <v>5</v>
      </c>
      <c r="U215" s="47" t="s">
        <v>44</v>
      </c>
      <c r="V215" s="39"/>
      <c r="W215" s="164">
        <f>V215*K215</f>
        <v>0</v>
      </c>
      <c r="X215" s="164">
        <v>0</v>
      </c>
      <c r="Y215" s="164">
        <f>X215*K215</f>
        <v>0</v>
      </c>
      <c r="Z215" s="164">
        <v>0</v>
      </c>
      <c r="AA215" s="165">
        <f>Z215*K215</f>
        <v>0</v>
      </c>
      <c r="AR215" s="21" t="s">
        <v>157</v>
      </c>
      <c r="AT215" s="21" t="s">
        <v>153</v>
      </c>
      <c r="AU215" s="21" t="s">
        <v>158</v>
      </c>
      <c r="AY215" s="21" t="s">
        <v>152</v>
      </c>
      <c r="BE215" s="104">
        <f>IF(U215="základní",N215,0)</f>
        <v>0</v>
      </c>
      <c r="BF215" s="104">
        <f>IF(U215="snížená",N215,0)</f>
        <v>0</v>
      </c>
      <c r="BG215" s="104">
        <f>IF(U215="zákl. přenesená",N215,0)</f>
        <v>0</v>
      </c>
      <c r="BH215" s="104">
        <f>IF(U215="sníž. přenesená",N215,0)</f>
        <v>0</v>
      </c>
      <c r="BI215" s="104">
        <f>IF(U215="nulová",N215,0)</f>
        <v>0</v>
      </c>
      <c r="BJ215" s="21" t="s">
        <v>84</v>
      </c>
      <c r="BK215" s="104">
        <f>ROUND(L215*K215,2)</f>
        <v>0</v>
      </c>
      <c r="BL215" s="21" t="s">
        <v>157</v>
      </c>
      <c r="BM215" s="21" t="s">
        <v>261</v>
      </c>
    </row>
    <row r="216" spans="2:65" s="10" customFormat="1" ht="31.5" customHeight="1">
      <c r="B216" s="166"/>
      <c r="C216" s="167"/>
      <c r="D216" s="167"/>
      <c r="E216" s="168" t="s">
        <v>5</v>
      </c>
      <c r="F216" s="272" t="s">
        <v>262</v>
      </c>
      <c r="G216" s="273"/>
      <c r="H216" s="273"/>
      <c r="I216" s="273"/>
      <c r="J216" s="167"/>
      <c r="K216" s="169">
        <v>139.08699999999999</v>
      </c>
      <c r="L216" s="167"/>
      <c r="M216" s="167"/>
      <c r="N216" s="167"/>
      <c r="O216" s="167"/>
      <c r="P216" s="167"/>
      <c r="Q216" s="167"/>
      <c r="R216" s="170"/>
      <c r="T216" s="171"/>
      <c r="U216" s="167"/>
      <c r="V216" s="167"/>
      <c r="W216" s="167"/>
      <c r="X216" s="167"/>
      <c r="Y216" s="167"/>
      <c r="Z216" s="167"/>
      <c r="AA216" s="172"/>
      <c r="AT216" s="173" t="s">
        <v>161</v>
      </c>
      <c r="AU216" s="173" t="s">
        <v>158</v>
      </c>
      <c r="AV216" s="10" t="s">
        <v>100</v>
      </c>
      <c r="AW216" s="10" t="s">
        <v>36</v>
      </c>
      <c r="AX216" s="10" t="s">
        <v>84</v>
      </c>
      <c r="AY216" s="173" t="s">
        <v>152</v>
      </c>
    </row>
    <row r="217" spans="2:65" s="1" customFormat="1" ht="31.5" customHeight="1">
      <c r="B217" s="130"/>
      <c r="C217" s="159" t="s">
        <v>263</v>
      </c>
      <c r="D217" s="159" t="s">
        <v>153</v>
      </c>
      <c r="E217" s="160" t="s">
        <v>264</v>
      </c>
      <c r="F217" s="253" t="s">
        <v>265</v>
      </c>
      <c r="G217" s="253"/>
      <c r="H217" s="253"/>
      <c r="I217" s="253"/>
      <c r="J217" s="161" t="s">
        <v>183</v>
      </c>
      <c r="K217" s="162">
        <v>342.62900000000002</v>
      </c>
      <c r="L217" s="254">
        <v>0</v>
      </c>
      <c r="M217" s="254"/>
      <c r="N217" s="255">
        <f>ROUND(L217*K217,2)</f>
        <v>0</v>
      </c>
      <c r="O217" s="255"/>
      <c r="P217" s="255"/>
      <c r="Q217" s="255"/>
      <c r="R217" s="133"/>
      <c r="T217" s="163" t="s">
        <v>5</v>
      </c>
      <c r="U217" s="47" t="s">
        <v>44</v>
      </c>
      <c r="V217" s="39"/>
      <c r="W217" s="164">
        <f>V217*K217</f>
        <v>0</v>
      </c>
      <c r="X217" s="164">
        <v>0</v>
      </c>
      <c r="Y217" s="164">
        <f>X217*K217</f>
        <v>0</v>
      </c>
      <c r="Z217" s="164">
        <v>0</v>
      </c>
      <c r="AA217" s="165">
        <f>Z217*K217</f>
        <v>0</v>
      </c>
      <c r="AR217" s="21" t="s">
        <v>157</v>
      </c>
      <c r="AT217" s="21" t="s">
        <v>153</v>
      </c>
      <c r="AU217" s="21" t="s">
        <v>158</v>
      </c>
      <c r="AY217" s="21" t="s">
        <v>152</v>
      </c>
      <c r="BE217" s="104">
        <f>IF(U217="základní",N217,0)</f>
        <v>0</v>
      </c>
      <c r="BF217" s="104">
        <f>IF(U217="snížená",N217,0)</f>
        <v>0</v>
      </c>
      <c r="BG217" s="104">
        <f>IF(U217="zákl. přenesená",N217,0)</f>
        <v>0</v>
      </c>
      <c r="BH217" s="104">
        <f>IF(U217="sníž. přenesená",N217,0)</f>
        <v>0</v>
      </c>
      <c r="BI217" s="104">
        <f>IF(U217="nulová",N217,0)</f>
        <v>0</v>
      </c>
      <c r="BJ217" s="21" t="s">
        <v>84</v>
      </c>
      <c r="BK217" s="104">
        <f>ROUND(L217*K217,2)</f>
        <v>0</v>
      </c>
      <c r="BL217" s="21" t="s">
        <v>157</v>
      </c>
      <c r="BM217" s="21" t="s">
        <v>266</v>
      </c>
    </row>
    <row r="218" spans="2:65" s="10" customFormat="1" ht="22.5" customHeight="1">
      <c r="B218" s="166"/>
      <c r="C218" s="167"/>
      <c r="D218" s="167"/>
      <c r="E218" s="168" t="s">
        <v>5</v>
      </c>
      <c r="F218" s="272" t="s">
        <v>267</v>
      </c>
      <c r="G218" s="273"/>
      <c r="H218" s="273"/>
      <c r="I218" s="273"/>
      <c r="J218" s="167"/>
      <c r="K218" s="169">
        <v>481.71600000000001</v>
      </c>
      <c r="L218" s="167"/>
      <c r="M218" s="167"/>
      <c r="N218" s="167"/>
      <c r="O218" s="167"/>
      <c r="P218" s="167"/>
      <c r="Q218" s="167"/>
      <c r="R218" s="170"/>
      <c r="T218" s="171"/>
      <c r="U218" s="167"/>
      <c r="V218" s="167"/>
      <c r="W218" s="167"/>
      <c r="X218" s="167"/>
      <c r="Y218" s="167"/>
      <c r="Z218" s="167"/>
      <c r="AA218" s="172"/>
      <c r="AT218" s="173" t="s">
        <v>161</v>
      </c>
      <c r="AU218" s="173" t="s">
        <v>158</v>
      </c>
      <c r="AV218" s="10" t="s">
        <v>100</v>
      </c>
      <c r="AW218" s="10" t="s">
        <v>36</v>
      </c>
      <c r="AX218" s="10" t="s">
        <v>79</v>
      </c>
      <c r="AY218" s="173" t="s">
        <v>152</v>
      </c>
    </row>
    <row r="219" spans="2:65" s="10" customFormat="1" ht="22.5" customHeight="1">
      <c r="B219" s="166"/>
      <c r="C219" s="167"/>
      <c r="D219" s="167"/>
      <c r="E219" s="168" t="s">
        <v>5</v>
      </c>
      <c r="F219" s="267" t="s">
        <v>268</v>
      </c>
      <c r="G219" s="268"/>
      <c r="H219" s="268"/>
      <c r="I219" s="268"/>
      <c r="J219" s="167"/>
      <c r="K219" s="169">
        <v>-110.428</v>
      </c>
      <c r="L219" s="167"/>
      <c r="M219" s="167"/>
      <c r="N219" s="167"/>
      <c r="O219" s="167"/>
      <c r="P219" s="167"/>
      <c r="Q219" s="167"/>
      <c r="R219" s="170"/>
      <c r="T219" s="171"/>
      <c r="U219" s="167"/>
      <c r="V219" s="167"/>
      <c r="W219" s="167"/>
      <c r="X219" s="167"/>
      <c r="Y219" s="167"/>
      <c r="Z219" s="167"/>
      <c r="AA219" s="172"/>
      <c r="AT219" s="173" t="s">
        <v>161</v>
      </c>
      <c r="AU219" s="173" t="s">
        <v>158</v>
      </c>
      <c r="AV219" s="10" t="s">
        <v>100</v>
      </c>
      <c r="AW219" s="10" t="s">
        <v>36</v>
      </c>
      <c r="AX219" s="10" t="s">
        <v>79</v>
      </c>
      <c r="AY219" s="173" t="s">
        <v>152</v>
      </c>
    </row>
    <row r="220" spans="2:65" s="10" customFormat="1" ht="22.5" customHeight="1">
      <c r="B220" s="166"/>
      <c r="C220" s="167"/>
      <c r="D220" s="167"/>
      <c r="E220" s="168" t="s">
        <v>5</v>
      </c>
      <c r="F220" s="267" t="s">
        <v>269</v>
      </c>
      <c r="G220" s="268"/>
      <c r="H220" s="268"/>
      <c r="I220" s="268"/>
      <c r="J220" s="167"/>
      <c r="K220" s="169">
        <v>-28.658999999999999</v>
      </c>
      <c r="L220" s="167"/>
      <c r="M220" s="167"/>
      <c r="N220" s="167"/>
      <c r="O220" s="167"/>
      <c r="P220" s="167"/>
      <c r="Q220" s="167"/>
      <c r="R220" s="170"/>
      <c r="T220" s="171"/>
      <c r="U220" s="167"/>
      <c r="V220" s="167"/>
      <c r="W220" s="167"/>
      <c r="X220" s="167"/>
      <c r="Y220" s="167"/>
      <c r="Z220" s="167"/>
      <c r="AA220" s="172"/>
      <c r="AT220" s="173" t="s">
        <v>161</v>
      </c>
      <c r="AU220" s="173" t="s">
        <v>158</v>
      </c>
      <c r="AV220" s="10" t="s">
        <v>100</v>
      </c>
      <c r="AW220" s="10" t="s">
        <v>36</v>
      </c>
      <c r="AX220" s="10" t="s">
        <v>79</v>
      </c>
      <c r="AY220" s="173" t="s">
        <v>152</v>
      </c>
    </row>
    <row r="221" spans="2:65" s="12" customFormat="1" ht="22.5" customHeight="1">
      <c r="B221" s="182"/>
      <c r="C221" s="183"/>
      <c r="D221" s="183"/>
      <c r="E221" s="184" t="s">
        <v>5</v>
      </c>
      <c r="F221" s="274" t="s">
        <v>167</v>
      </c>
      <c r="G221" s="275"/>
      <c r="H221" s="275"/>
      <c r="I221" s="275"/>
      <c r="J221" s="183"/>
      <c r="K221" s="185">
        <v>342.62900000000002</v>
      </c>
      <c r="L221" s="183"/>
      <c r="M221" s="183"/>
      <c r="N221" s="183"/>
      <c r="O221" s="183"/>
      <c r="P221" s="183"/>
      <c r="Q221" s="183"/>
      <c r="R221" s="186"/>
      <c r="T221" s="187"/>
      <c r="U221" s="183"/>
      <c r="V221" s="183"/>
      <c r="W221" s="183"/>
      <c r="X221" s="183"/>
      <c r="Y221" s="183"/>
      <c r="Z221" s="183"/>
      <c r="AA221" s="188"/>
      <c r="AT221" s="189" t="s">
        <v>161</v>
      </c>
      <c r="AU221" s="189" t="s">
        <v>158</v>
      </c>
      <c r="AV221" s="12" t="s">
        <v>157</v>
      </c>
      <c r="AW221" s="12" t="s">
        <v>36</v>
      </c>
      <c r="AX221" s="12" t="s">
        <v>84</v>
      </c>
      <c r="AY221" s="189" t="s">
        <v>152</v>
      </c>
    </row>
    <row r="222" spans="2:65" s="1" customFormat="1" ht="31.5" customHeight="1">
      <c r="B222" s="130"/>
      <c r="C222" s="159" t="s">
        <v>270</v>
      </c>
      <c r="D222" s="159" t="s">
        <v>153</v>
      </c>
      <c r="E222" s="160" t="s">
        <v>271</v>
      </c>
      <c r="F222" s="253" t="s">
        <v>272</v>
      </c>
      <c r="G222" s="253"/>
      <c r="H222" s="253"/>
      <c r="I222" s="253"/>
      <c r="J222" s="161" t="s">
        <v>183</v>
      </c>
      <c r="K222" s="162">
        <v>110.428</v>
      </c>
      <c r="L222" s="254">
        <v>0</v>
      </c>
      <c r="M222" s="254"/>
      <c r="N222" s="255">
        <f>ROUND(L222*K222,2)</f>
        <v>0</v>
      </c>
      <c r="O222" s="255"/>
      <c r="P222" s="255"/>
      <c r="Q222" s="255"/>
      <c r="R222" s="133"/>
      <c r="T222" s="163" t="s">
        <v>5</v>
      </c>
      <c r="U222" s="47" t="s">
        <v>44</v>
      </c>
      <c r="V222" s="39"/>
      <c r="W222" s="164">
        <f>V222*K222</f>
        <v>0</v>
      </c>
      <c r="X222" s="164">
        <v>0</v>
      </c>
      <c r="Y222" s="164">
        <f>X222*K222</f>
        <v>0</v>
      </c>
      <c r="Z222" s="164">
        <v>0</v>
      </c>
      <c r="AA222" s="165">
        <f>Z222*K222</f>
        <v>0</v>
      </c>
      <c r="AR222" s="21" t="s">
        <v>157</v>
      </c>
      <c r="AT222" s="21" t="s">
        <v>153</v>
      </c>
      <c r="AU222" s="21" t="s">
        <v>158</v>
      </c>
      <c r="AY222" s="21" t="s">
        <v>152</v>
      </c>
      <c r="BE222" s="104">
        <f>IF(U222="základní",N222,0)</f>
        <v>0</v>
      </c>
      <c r="BF222" s="104">
        <f>IF(U222="snížená",N222,0)</f>
        <v>0</v>
      </c>
      <c r="BG222" s="104">
        <f>IF(U222="zákl. přenesená",N222,0)</f>
        <v>0</v>
      </c>
      <c r="BH222" s="104">
        <f>IF(U222="sníž. přenesená",N222,0)</f>
        <v>0</v>
      </c>
      <c r="BI222" s="104">
        <f>IF(U222="nulová",N222,0)</f>
        <v>0</v>
      </c>
      <c r="BJ222" s="21" t="s">
        <v>84</v>
      </c>
      <c r="BK222" s="104">
        <f>ROUND(L222*K222,2)</f>
        <v>0</v>
      </c>
      <c r="BL222" s="21" t="s">
        <v>157</v>
      </c>
      <c r="BM222" s="21" t="s">
        <v>273</v>
      </c>
    </row>
    <row r="223" spans="2:65" s="11" customFormat="1" ht="31.5" customHeight="1">
      <c r="B223" s="174"/>
      <c r="C223" s="175"/>
      <c r="D223" s="175"/>
      <c r="E223" s="176" t="s">
        <v>5</v>
      </c>
      <c r="F223" s="265" t="s">
        <v>274</v>
      </c>
      <c r="G223" s="266"/>
      <c r="H223" s="266"/>
      <c r="I223" s="266"/>
      <c r="J223" s="175"/>
      <c r="K223" s="177" t="s">
        <v>5</v>
      </c>
      <c r="L223" s="175"/>
      <c r="M223" s="175"/>
      <c r="N223" s="175"/>
      <c r="O223" s="175"/>
      <c r="P223" s="175"/>
      <c r="Q223" s="175"/>
      <c r="R223" s="178"/>
      <c r="T223" s="179"/>
      <c r="U223" s="175"/>
      <c r="V223" s="175"/>
      <c r="W223" s="175"/>
      <c r="X223" s="175"/>
      <c r="Y223" s="175"/>
      <c r="Z223" s="175"/>
      <c r="AA223" s="180"/>
      <c r="AT223" s="181" t="s">
        <v>161</v>
      </c>
      <c r="AU223" s="181" t="s">
        <v>158</v>
      </c>
      <c r="AV223" s="11" t="s">
        <v>84</v>
      </c>
      <c r="AW223" s="11" t="s">
        <v>36</v>
      </c>
      <c r="AX223" s="11" t="s">
        <v>79</v>
      </c>
      <c r="AY223" s="181" t="s">
        <v>152</v>
      </c>
    </row>
    <row r="224" spans="2:65" s="11" customFormat="1" ht="22.5" customHeight="1">
      <c r="B224" s="174"/>
      <c r="C224" s="175"/>
      <c r="D224" s="175"/>
      <c r="E224" s="176" t="s">
        <v>5</v>
      </c>
      <c r="F224" s="276" t="s">
        <v>193</v>
      </c>
      <c r="G224" s="277"/>
      <c r="H224" s="277"/>
      <c r="I224" s="277"/>
      <c r="J224" s="175"/>
      <c r="K224" s="177" t="s">
        <v>5</v>
      </c>
      <c r="L224" s="175"/>
      <c r="M224" s="175"/>
      <c r="N224" s="175"/>
      <c r="O224" s="175"/>
      <c r="P224" s="175"/>
      <c r="Q224" s="175"/>
      <c r="R224" s="178"/>
      <c r="T224" s="179"/>
      <c r="U224" s="175"/>
      <c r="V224" s="175"/>
      <c r="W224" s="175"/>
      <c r="X224" s="175"/>
      <c r="Y224" s="175"/>
      <c r="Z224" s="175"/>
      <c r="AA224" s="180"/>
      <c r="AT224" s="181" t="s">
        <v>161</v>
      </c>
      <c r="AU224" s="181" t="s">
        <v>158</v>
      </c>
      <c r="AV224" s="11" t="s">
        <v>84</v>
      </c>
      <c r="AW224" s="11" t="s">
        <v>36</v>
      </c>
      <c r="AX224" s="11" t="s">
        <v>79</v>
      </c>
      <c r="AY224" s="181" t="s">
        <v>152</v>
      </c>
    </row>
    <row r="225" spans="2:65" s="10" customFormat="1" ht="22.5" customHeight="1">
      <c r="B225" s="166"/>
      <c r="C225" s="167"/>
      <c r="D225" s="167"/>
      <c r="E225" s="168" t="s">
        <v>5</v>
      </c>
      <c r="F225" s="267" t="s">
        <v>275</v>
      </c>
      <c r="G225" s="268"/>
      <c r="H225" s="268"/>
      <c r="I225" s="268"/>
      <c r="J225" s="167"/>
      <c r="K225" s="169">
        <v>97.372</v>
      </c>
      <c r="L225" s="167"/>
      <c r="M225" s="167"/>
      <c r="N225" s="167"/>
      <c r="O225" s="167"/>
      <c r="P225" s="167"/>
      <c r="Q225" s="167"/>
      <c r="R225" s="170"/>
      <c r="T225" s="171"/>
      <c r="U225" s="167"/>
      <c r="V225" s="167"/>
      <c r="W225" s="167"/>
      <c r="X225" s="167"/>
      <c r="Y225" s="167"/>
      <c r="Z225" s="167"/>
      <c r="AA225" s="172"/>
      <c r="AT225" s="173" t="s">
        <v>161</v>
      </c>
      <c r="AU225" s="173" t="s">
        <v>158</v>
      </c>
      <c r="AV225" s="10" t="s">
        <v>100</v>
      </c>
      <c r="AW225" s="10" t="s">
        <v>36</v>
      </c>
      <c r="AX225" s="10" t="s">
        <v>79</v>
      </c>
      <c r="AY225" s="173" t="s">
        <v>152</v>
      </c>
    </row>
    <row r="226" spans="2:65" s="11" customFormat="1" ht="22.5" customHeight="1">
      <c r="B226" s="174"/>
      <c r="C226" s="175"/>
      <c r="D226" s="175"/>
      <c r="E226" s="176" t="s">
        <v>5</v>
      </c>
      <c r="F226" s="276" t="s">
        <v>276</v>
      </c>
      <c r="G226" s="277"/>
      <c r="H226" s="277"/>
      <c r="I226" s="277"/>
      <c r="J226" s="175"/>
      <c r="K226" s="177" t="s">
        <v>5</v>
      </c>
      <c r="L226" s="175"/>
      <c r="M226" s="175"/>
      <c r="N226" s="175"/>
      <c r="O226" s="175"/>
      <c r="P226" s="175"/>
      <c r="Q226" s="175"/>
      <c r="R226" s="178"/>
      <c r="T226" s="179"/>
      <c r="U226" s="175"/>
      <c r="V226" s="175"/>
      <c r="W226" s="175"/>
      <c r="X226" s="175"/>
      <c r="Y226" s="175"/>
      <c r="Z226" s="175"/>
      <c r="AA226" s="180"/>
      <c r="AT226" s="181" t="s">
        <v>161</v>
      </c>
      <c r="AU226" s="181" t="s">
        <v>158</v>
      </c>
      <c r="AV226" s="11" t="s">
        <v>84</v>
      </c>
      <c r="AW226" s="11" t="s">
        <v>36</v>
      </c>
      <c r="AX226" s="11" t="s">
        <v>79</v>
      </c>
      <c r="AY226" s="181" t="s">
        <v>152</v>
      </c>
    </row>
    <row r="227" spans="2:65" s="10" customFormat="1" ht="22.5" customHeight="1">
      <c r="B227" s="166"/>
      <c r="C227" s="167"/>
      <c r="D227" s="167"/>
      <c r="E227" s="168" t="s">
        <v>5</v>
      </c>
      <c r="F227" s="267" t="s">
        <v>277</v>
      </c>
      <c r="G227" s="268"/>
      <c r="H227" s="268"/>
      <c r="I227" s="268"/>
      <c r="J227" s="167"/>
      <c r="K227" s="169">
        <v>6.3449999999999998</v>
      </c>
      <c r="L227" s="167"/>
      <c r="M227" s="167"/>
      <c r="N227" s="167"/>
      <c r="O227" s="167"/>
      <c r="P227" s="167"/>
      <c r="Q227" s="167"/>
      <c r="R227" s="170"/>
      <c r="T227" s="171"/>
      <c r="U227" s="167"/>
      <c r="V227" s="167"/>
      <c r="W227" s="167"/>
      <c r="X227" s="167"/>
      <c r="Y227" s="167"/>
      <c r="Z227" s="167"/>
      <c r="AA227" s="172"/>
      <c r="AT227" s="173" t="s">
        <v>161</v>
      </c>
      <c r="AU227" s="173" t="s">
        <v>158</v>
      </c>
      <c r="AV227" s="10" t="s">
        <v>100</v>
      </c>
      <c r="AW227" s="10" t="s">
        <v>36</v>
      </c>
      <c r="AX227" s="10" t="s">
        <v>79</v>
      </c>
      <c r="AY227" s="173" t="s">
        <v>152</v>
      </c>
    </row>
    <row r="228" spans="2:65" s="10" customFormat="1" ht="22.5" customHeight="1">
      <c r="B228" s="166"/>
      <c r="C228" s="167"/>
      <c r="D228" s="167"/>
      <c r="E228" s="168" t="s">
        <v>5</v>
      </c>
      <c r="F228" s="267" t="s">
        <v>278</v>
      </c>
      <c r="G228" s="268"/>
      <c r="H228" s="268"/>
      <c r="I228" s="268"/>
      <c r="J228" s="167"/>
      <c r="K228" s="169">
        <v>3.0089999999999999</v>
      </c>
      <c r="L228" s="167"/>
      <c r="M228" s="167"/>
      <c r="N228" s="167"/>
      <c r="O228" s="167"/>
      <c r="P228" s="167"/>
      <c r="Q228" s="167"/>
      <c r="R228" s="170"/>
      <c r="T228" s="171"/>
      <c r="U228" s="167"/>
      <c r="V228" s="167"/>
      <c r="W228" s="167"/>
      <c r="X228" s="167"/>
      <c r="Y228" s="167"/>
      <c r="Z228" s="167"/>
      <c r="AA228" s="172"/>
      <c r="AT228" s="173" t="s">
        <v>161</v>
      </c>
      <c r="AU228" s="173" t="s">
        <v>158</v>
      </c>
      <c r="AV228" s="10" t="s">
        <v>100</v>
      </c>
      <c r="AW228" s="10" t="s">
        <v>36</v>
      </c>
      <c r="AX228" s="10" t="s">
        <v>79</v>
      </c>
      <c r="AY228" s="173" t="s">
        <v>152</v>
      </c>
    </row>
    <row r="229" spans="2:65" s="11" customFormat="1" ht="22.5" customHeight="1">
      <c r="B229" s="174"/>
      <c r="C229" s="175"/>
      <c r="D229" s="175"/>
      <c r="E229" s="176" t="s">
        <v>5</v>
      </c>
      <c r="F229" s="276" t="s">
        <v>279</v>
      </c>
      <c r="G229" s="277"/>
      <c r="H229" s="277"/>
      <c r="I229" s="277"/>
      <c r="J229" s="175"/>
      <c r="K229" s="177" t="s">
        <v>5</v>
      </c>
      <c r="L229" s="175"/>
      <c r="M229" s="175"/>
      <c r="N229" s="175"/>
      <c r="O229" s="175"/>
      <c r="P229" s="175"/>
      <c r="Q229" s="175"/>
      <c r="R229" s="178"/>
      <c r="T229" s="179"/>
      <c r="U229" s="175"/>
      <c r="V229" s="175"/>
      <c r="W229" s="175"/>
      <c r="X229" s="175"/>
      <c r="Y229" s="175"/>
      <c r="Z229" s="175"/>
      <c r="AA229" s="180"/>
      <c r="AT229" s="181" t="s">
        <v>161</v>
      </c>
      <c r="AU229" s="181" t="s">
        <v>158</v>
      </c>
      <c r="AV229" s="11" t="s">
        <v>84</v>
      </c>
      <c r="AW229" s="11" t="s">
        <v>36</v>
      </c>
      <c r="AX229" s="11" t="s">
        <v>79</v>
      </c>
      <c r="AY229" s="181" t="s">
        <v>152</v>
      </c>
    </row>
    <row r="230" spans="2:65" s="10" customFormat="1" ht="22.5" customHeight="1">
      <c r="B230" s="166"/>
      <c r="C230" s="167"/>
      <c r="D230" s="167"/>
      <c r="E230" s="168" t="s">
        <v>5</v>
      </c>
      <c r="F230" s="267" t="s">
        <v>280</v>
      </c>
      <c r="G230" s="268"/>
      <c r="H230" s="268"/>
      <c r="I230" s="268"/>
      <c r="J230" s="167"/>
      <c r="K230" s="169">
        <v>3.702</v>
      </c>
      <c r="L230" s="167"/>
      <c r="M230" s="167"/>
      <c r="N230" s="167"/>
      <c r="O230" s="167"/>
      <c r="P230" s="167"/>
      <c r="Q230" s="167"/>
      <c r="R230" s="170"/>
      <c r="T230" s="171"/>
      <c r="U230" s="167"/>
      <c r="V230" s="167"/>
      <c r="W230" s="167"/>
      <c r="X230" s="167"/>
      <c r="Y230" s="167"/>
      <c r="Z230" s="167"/>
      <c r="AA230" s="172"/>
      <c r="AT230" s="173" t="s">
        <v>161</v>
      </c>
      <c r="AU230" s="173" t="s">
        <v>158</v>
      </c>
      <c r="AV230" s="10" t="s">
        <v>100</v>
      </c>
      <c r="AW230" s="10" t="s">
        <v>36</v>
      </c>
      <c r="AX230" s="10" t="s">
        <v>79</v>
      </c>
      <c r="AY230" s="173" t="s">
        <v>152</v>
      </c>
    </row>
    <row r="231" spans="2:65" s="12" customFormat="1" ht="22.5" customHeight="1">
      <c r="B231" s="182"/>
      <c r="C231" s="183"/>
      <c r="D231" s="183"/>
      <c r="E231" s="184" t="s">
        <v>5</v>
      </c>
      <c r="F231" s="274" t="s">
        <v>167</v>
      </c>
      <c r="G231" s="275"/>
      <c r="H231" s="275"/>
      <c r="I231" s="275"/>
      <c r="J231" s="183"/>
      <c r="K231" s="185">
        <v>110.428</v>
      </c>
      <c r="L231" s="183"/>
      <c r="M231" s="183"/>
      <c r="N231" s="183"/>
      <c r="O231" s="183"/>
      <c r="P231" s="183"/>
      <c r="Q231" s="183"/>
      <c r="R231" s="186"/>
      <c r="T231" s="187"/>
      <c r="U231" s="183"/>
      <c r="V231" s="183"/>
      <c r="W231" s="183"/>
      <c r="X231" s="183"/>
      <c r="Y231" s="183"/>
      <c r="Z231" s="183"/>
      <c r="AA231" s="188"/>
      <c r="AT231" s="189" t="s">
        <v>161</v>
      </c>
      <c r="AU231" s="189" t="s">
        <v>158</v>
      </c>
      <c r="AV231" s="12" t="s">
        <v>157</v>
      </c>
      <c r="AW231" s="12" t="s">
        <v>36</v>
      </c>
      <c r="AX231" s="12" t="s">
        <v>84</v>
      </c>
      <c r="AY231" s="189" t="s">
        <v>152</v>
      </c>
    </row>
    <row r="232" spans="2:65" s="1" customFormat="1" ht="22.5" customHeight="1">
      <c r="B232" s="130"/>
      <c r="C232" s="198" t="s">
        <v>281</v>
      </c>
      <c r="D232" s="198" t="s">
        <v>282</v>
      </c>
      <c r="E232" s="199" t="s">
        <v>283</v>
      </c>
      <c r="F232" s="269" t="s">
        <v>284</v>
      </c>
      <c r="G232" s="269"/>
      <c r="H232" s="269"/>
      <c r="I232" s="269"/>
      <c r="J232" s="200" t="s">
        <v>285</v>
      </c>
      <c r="K232" s="201">
        <v>241.285</v>
      </c>
      <c r="L232" s="270">
        <v>0</v>
      </c>
      <c r="M232" s="270"/>
      <c r="N232" s="271">
        <f>ROUND(L232*K232,2)</f>
        <v>0</v>
      </c>
      <c r="O232" s="255"/>
      <c r="P232" s="255"/>
      <c r="Q232" s="255"/>
      <c r="R232" s="133"/>
      <c r="T232" s="163" t="s">
        <v>5</v>
      </c>
      <c r="U232" s="47" t="s">
        <v>44</v>
      </c>
      <c r="V232" s="39"/>
      <c r="W232" s="164">
        <f>V232*K232</f>
        <v>0</v>
      </c>
      <c r="X232" s="164">
        <v>1</v>
      </c>
      <c r="Y232" s="164">
        <f>X232*K232</f>
        <v>241.285</v>
      </c>
      <c r="Z232" s="164">
        <v>0</v>
      </c>
      <c r="AA232" s="165">
        <f>Z232*K232</f>
        <v>0</v>
      </c>
      <c r="AR232" s="21" t="s">
        <v>214</v>
      </c>
      <c r="AT232" s="21" t="s">
        <v>282</v>
      </c>
      <c r="AU232" s="21" t="s">
        <v>158</v>
      </c>
      <c r="AY232" s="21" t="s">
        <v>152</v>
      </c>
      <c r="BE232" s="104">
        <f>IF(U232="základní",N232,0)</f>
        <v>0</v>
      </c>
      <c r="BF232" s="104">
        <f>IF(U232="snížená",N232,0)</f>
        <v>0</v>
      </c>
      <c r="BG232" s="104">
        <f>IF(U232="zákl. přenesená",N232,0)</f>
        <v>0</v>
      </c>
      <c r="BH232" s="104">
        <f>IF(U232="sníž. přenesená",N232,0)</f>
        <v>0</v>
      </c>
      <c r="BI232" s="104">
        <f>IF(U232="nulová",N232,0)</f>
        <v>0</v>
      </c>
      <c r="BJ232" s="21" t="s">
        <v>84</v>
      </c>
      <c r="BK232" s="104">
        <f>ROUND(L232*K232,2)</f>
        <v>0</v>
      </c>
      <c r="BL232" s="21" t="s">
        <v>157</v>
      </c>
      <c r="BM232" s="21" t="s">
        <v>286</v>
      </c>
    </row>
    <row r="233" spans="2:65" s="11" customFormat="1" ht="22.5" customHeight="1">
      <c r="B233" s="174"/>
      <c r="C233" s="175"/>
      <c r="D233" s="175"/>
      <c r="E233" s="176" t="s">
        <v>5</v>
      </c>
      <c r="F233" s="265" t="s">
        <v>287</v>
      </c>
      <c r="G233" s="266"/>
      <c r="H233" s="266"/>
      <c r="I233" s="266"/>
      <c r="J233" s="175"/>
      <c r="K233" s="177" t="s">
        <v>5</v>
      </c>
      <c r="L233" s="175"/>
      <c r="M233" s="175"/>
      <c r="N233" s="175"/>
      <c r="O233" s="175"/>
      <c r="P233" s="175"/>
      <c r="Q233" s="175"/>
      <c r="R233" s="178"/>
      <c r="T233" s="179"/>
      <c r="U233" s="175"/>
      <c r="V233" s="175"/>
      <c r="W233" s="175"/>
      <c r="X233" s="175"/>
      <c r="Y233" s="175"/>
      <c r="Z233" s="175"/>
      <c r="AA233" s="180"/>
      <c r="AT233" s="181" t="s">
        <v>161</v>
      </c>
      <c r="AU233" s="181" t="s">
        <v>158</v>
      </c>
      <c r="AV233" s="11" t="s">
        <v>84</v>
      </c>
      <c r="AW233" s="11" t="s">
        <v>36</v>
      </c>
      <c r="AX233" s="11" t="s">
        <v>79</v>
      </c>
      <c r="AY233" s="181" t="s">
        <v>152</v>
      </c>
    </row>
    <row r="234" spans="2:65" s="10" customFormat="1" ht="22.5" customHeight="1">
      <c r="B234" s="166"/>
      <c r="C234" s="167"/>
      <c r="D234" s="167"/>
      <c r="E234" s="168" t="s">
        <v>5</v>
      </c>
      <c r="F234" s="267" t="s">
        <v>288</v>
      </c>
      <c r="G234" s="268"/>
      <c r="H234" s="268"/>
      <c r="I234" s="268"/>
      <c r="J234" s="167"/>
      <c r="K234" s="169">
        <v>241.285</v>
      </c>
      <c r="L234" s="167"/>
      <c r="M234" s="167"/>
      <c r="N234" s="167"/>
      <c r="O234" s="167"/>
      <c r="P234" s="167"/>
      <c r="Q234" s="167"/>
      <c r="R234" s="170"/>
      <c r="T234" s="171"/>
      <c r="U234" s="167"/>
      <c r="V234" s="167"/>
      <c r="W234" s="167"/>
      <c r="X234" s="167"/>
      <c r="Y234" s="167"/>
      <c r="Z234" s="167"/>
      <c r="AA234" s="172"/>
      <c r="AT234" s="173" t="s">
        <v>161</v>
      </c>
      <c r="AU234" s="173" t="s">
        <v>158</v>
      </c>
      <c r="AV234" s="10" t="s">
        <v>100</v>
      </c>
      <c r="AW234" s="10" t="s">
        <v>36</v>
      </c>
      <c r="AX234" s="10" t="s">
        <v>84</v>
      </c>
      <c r="AY234" s="173" t="s">
        <v>152</v>
      </c>
    </row>
    <row r="235" spans="2:65" s="9" customFormat="1" ht="29.85" customHeight="1">
      <c r="B235" s="148"/>
      <c r="C235" s="149"/>
      <c r="D235" s="158" t="s">
        <v>116</v>
      </c>
      <c r="E235" s="158"/>
      <c r="F235" s="158"/>
      <c r="G235" s="158"/>
      <c r="H235" s="158"/>
      <c r="I235" s="158"/>
      <c r="J235" s="158"/>
      <c r="K235" s="158"/>
      <c r="L235" s="158"/>
      <c r="M235" s="158"/>
      <c r="N235" s="261">
        <f>BK235</f>
        <v>0</v>
      </c>
      <c r="O235" s="262"/>
      <c r="P235" s="262"/>
      <c r="Q235" s="262"/>
      <c r="R235" s="151"/>
      <c r="T235" s="152"/>
      <c r="U235" s="149"/>
      <c r="V235" s="149"/>
      <c r="W235" s="153">
        <f>SUM(W236:W245)</f>
        <v>0</v>
      </c>
      <c r="X235" s="149"/>
      <c r="Y235" s="153">
        <f>SUM(Y236:Y245)</f>
        <v>54.187577429999997</v>
      </c>
      <c r="Z235" s="149"/>
      <c r="AA235" s="154">
        <f>SUM(AA236:AA245)</f>
        <v>0</v>
      </c>
      <c r="AR235" s="155" t="s">
        <v>84</v>
      </c>
      <c r="AT235" s="156" t="s">
        <v>78</v>
      </c>
      <c r="AU235" s="156" t="s">
        <v>84</v>
      </c>
      <c r="AY235" s="155" t="s">
        <v>152</v>
      </c>
      <c r="BK235" s="157">
        <f>SUM(BK236:BK245)</f>
        <v>0</v>
      </c>
    </row>
    <row r="236" spans="2:65" s="1" customFormat="1" ht="31.5" customHeight="1">
      <c r="B236" s="130"/>
      <c r="C236" s="159" t="s">
        <v>289</v>
      </c>
      <c r="D236" s="159" t="s">
        <v>153</v>
      </c>
      <c r="E236" s="160" t="s">
        <v>290</v>
      </c>
      <c r="F236" s="253" t="s">
        <v>291</v>
      </c>
      <c r="G236" s="253"/>
      <c r="H236" s="253"/>
      <c r="I236" s="253"/>
      <c r="J236" s="161" t="s">
        <v>183</v>
      </c>
      <c r="K236" s="162">
        <v>28.658999999999999</v>
      </c>
      <c r="L236" s="254">
        <v>0</v>
      </c>
      <c r="M236" s="254"/>
      <c r="N236" s="255">
        <f>ROUND(L236*K236,2)</f>
        <v>0</v>
      </c>
      <c r="O236" s="255"/>
      <c r="P236" s="255"/>
      <c r="Q236" s="255"/>
      <c r="R236" s="133"/>
      <c r="T236" s="163" t="s">
        <v>5</v>
      </c>
      <c r="U236" s="47" t="s">
        <v>44</v>
      </c>
      <c r="V236" s="39"/>
      <c r="W236" s="164">
        <f>V236*K236</f>
        <v>0</v>
      </c>
      <c r="X236" s="164">
        <v>1.8907700000000001</v>
      </c>
      <c r="Y236" s="164">
        <f>X236*K236</f>
        <v>54.187577429999997</v>
      </c>
      <c r="Z236" s="164">
        <v>0</v>
      </c>
      <c r="AA236" s="165">
        <f>Z236*K236</f>
        <v>0</v>
      </c>
      <c r="AR236" s="21" t="s">
        <v>157</v>
      </c>
      <c r="AT236" s="21" t="s">
        <v>153</v>
      </c>
      <c r="AU236" s="21" t="s">
        <v>100</v>
      </c>
      <c r="AY236" s="21" t="s">
        <v>152</v>
      </c>
      <c r="BE236" s="104">
        <f>IF(U236="základní",N236,0)</f>
        <v>0</v>
      </c>
      <c r="BF236" s="104">
        <f>IF(U236="snížená",N236,0)</f>
        <v>0</v>
      </c>
      <c r="BG236" s="104">
        <f>IF(U236="zákl. přenesená",N236,0)</f>
        <v>0</v>
      </c>
      <c r="BH236" s="104">
        <f>IF(U236="sníž. přenesená",N236,0)</f>
        <v>0</v>
      </c>
      <c r="BI236" s="104">
        <f>IF(U236="nulová",N236,0)</f>
        <v>0</v>
      </c>
      <c r="BJ236" s="21" t="s">
        <v>84</v>
      </c>
      <c r="BK236" s="104">
        <f>ROUND(L236*K236,2)</f>
        <v>0</v>
      </c>
      <c r="BL236" s="21" t="s">
        <v>157</v>
      </c>
      <c r="BM236" s="21" t="s">
        <v>292</v>
      </c>
    </row>
    <row r="237" spans="2:65" s="11" customFormat="1" ht="22.5" customHeight="1">
      <c r="B237" s="174"/>
      <c r="C237" s="175"/>
      <c r="D237" s="175"/>
      <c r="E237" s="176" t="s">
        <v>5</v>
      </c>
      <c r="F237" s="265" t="s">
        <v>293</v>
      </c>
      <c r="G237" s="266"/>
      <c r="H237" s="266"/>
      <c r="I237" s="266"/>
      <c r="J237" s="175"/>
      <c r="K237" s="177" t="s">
        <v>5</v>
      </c>
      <c r="L237" s="175"/>
      <c r="M237" s="175"/>
      <c r="N237" s="175"/>
      <c r="O237" s="175"/>
      <c r="P237" s="175"/>
      <c r="Q237" s="175"/>
      <c r="R237" s="178"/>
      <c r="T237" s="179"/>
      <c r="U237" s="175"/>
      <c r="V237" s="175"/>
      <c r="W237" s="175"/>
      <c r="X237" s="175"/>
      <c r="Y237" s="175"/>
      <c r="Z237" s="175"/>
      <c r="AA237" s="180"/>
      <c r="AT237" s="181" t="s">
        <v>161</v>
      </c>
      <c r="AU237" s="181" t="s">
        <v>100</v>
      </c>
      <c r="AV237" s="11" t="s">
        <v>84</v>
      </c>
      <c r="AW237" s="11" t="s">
        <v>36</v>
      </c>
      <c r="AX237" s="11" t="s">
        <v>79</v>
      </c>
      <c r="AY237" s="181" t="s">
        <v>152</v>
      </c>
    </row>
    <row r="238" spans="2:65" s="11" customFormat="1" ht="22.5" customHeight="1">
      <c r="B238" s="174"/>
      <c r="C238" s="175"/>
      <c r="D238" s="175"/>
      <c r="E238" s="176" t="s">
        <v>5</v>
      </c>
      <c r="F238" s="276" t="s">
        <v>193</v>
      </c>
      <c r="G238" s="277"/>
      <c r="H238" s="277"/>
      <c r="I238" s="277"/>
      <c r="J238" s="175"/>
      <c r="K238" s="177" t="s">
        <v>5</v>
      </c>
      <c r="L238" s="175"/>
      <c r="M238" s="175"/>
      <c r="N238" s="175"/>
      <c r="O238" s="175"/>
      <c r="P238" s="175"/>
      <c r="Q238" s="175"/>
      <c r="R238" s="178"/>
      <c r="T238" s="179"/>
      <c r="U238" s="175"/>
      <c r="V238" s="175"/>
      <c r="W238" s="175"/>
      <c r="X238" s="175"/>
      <c r="Y238" s="175"/>
      <c r="Z238" s="175"/>
      <c r="AA238" s="180"/>
      <c r="AT238" s="181" t="s">
        <v>161</v>
      </c>
      <c r="AU238" s="181" t="s">
        <v>100</v>
      </c>
      <c r="AV238" s="11" t="s">
        <v>84</v>
      </c>
      <c r="AW238" s="11" t="s">
        <v>36</v>
      </c>
      <c r="AX238" s="11" t="s">
        <v>79</v>
      </c>
      <c r="AY238" s="181" t="s">
        <v>152</v>
      </c>
    </row>
    <row r="239" spans="2:65" s="10" customFormat="1" ht="22.5" customHeight="1">
      <c r="B239" s="166"/>
      <c r="C239" s="167"/>
      <c r="D239" s="167"/>
      <c r="E239" s="168" t="s">
        <v>5</v>
      </c>
      <c r="F239" s="267" t="s">
        <v>294</v>
      </c>
      <c r="G239" s="268"/>
      <c r="H239" s="268"/>
      <c r="I239" s="268"/>
      <c r="J239" s="167"/>
      <c r="K239" s="169">
        <v>24.966999999999999</v>
      </c>
      <c r="L239" s="167"/>
      <c r="M239" s="167"/>
      <c r="N239" s="167"/>
      <c r="O239" s="167"/>
      <c r="P239" s="167"/>
      <c r="Q239" s="167"/>
      <c r="R239" s="170"/>
      <c r="T239" s="171"/>
      <c r="U239" s="167"/>
      <c r="V239" s="167"/>
      <c r="W239" s="167"/>
      <c r="X239" s="167"/>
      <c r="Y239" s="167"/>
      <c r="Z239" s="167"/>
      <c r="AA239" s="172"/>
      <c r="AT239" s="173" t="s">
        <v>161</v>
      </c>
      <c r="AU239" s="173" t="s">
        <v>100</v>
      </c>
      <c r="AV239" s="10" t="s">
        <v>100</v>
      </c>
      <c r="AW239" s="10" t="s">
        <v>36</v>
      </c>
      <c r="AX239" s="10" t="s">
        <v>79</v>
      </c>
      <c r="AY239" s="173" t="s">
        <v>152</v>
      </c>
    </row>
    <row r="240" spans="2:65" s="11" customFormat="1" ht="22.5" customHeight="1">
      <c r="B240" s="174"/>
      <c r="C240" s="175"/>
      <c r="D240" s="175"/>
      <c r="E240" s="176" t="s">
        <v>5</v>
      </c>
      <c r="F240" s="276" t="s">
        <v>276</v>
      </c>
      <c r="G240" s="277"/>
      <c r="H240" s="277"/>
      <c r="I240" s="277"/>
      <c r="J240" s="175"/>
      <c r="K240" s="177" t="s">
        <v>5</v>
      </c>
      <c r="L240" s="175"/>
      <c r="M240" s="175"/>
      <c r="N240" s="175"/>
      <c r="O240" s="175"/>
      <c r="P240" s="175"/>
      <c r="Q240" s="175"/>
      <c r="R240" s="178"/>
      <c r="T240" s="179"/>
      <c r="U240" s="175"/>
      <c r="V240" s="175"/>
      <c r="W240" s="175"/>
      <c r="X240" s="175"/>
      <c r="Y240" s="175"/>
      <c r="Z240" s="175"/>
      <c r="AA240" s="180"/>
      <c r="AT240" s="181" t="s">
        <v>161</v>
      </c>
      <c r="AU240" s="181" t="s">
        <v>100</v>
      </c>
      <c r="AV240" s="11" t="s">
        <v>84</v>
      </c>
      <c r="AW240" s="11" t="s">
        <v>36</v>
      </c>
      <c r="AX240" s="11" t="s">
        <v>79</v>
      </c>
      <c r="AY240" s="181" t="s">
        <v>152</v>
      </c>
    </row>
    <row r="241" spans="2:65" s="10" customFormat="1" ht="22.5" customHeight="1">
      <c r="B241" s="166"/>
      <c r="C241" s="167"/>
      <c r="D241" s="167"/>
      <c r="E241" s="168" t="s">
        <v>5</v>
      </c>
      <c r="F241" s="267" t="s">
        <v>295</v>
      </c>
      <c r="G241" s="268"/>
      <c r="H241" s="268"/>
      <c r="I241" s="268"/>
      <c r="J241" s="167"/>
      <c r="K241" s="169">
        <v>1.748</v>
      </c>
      <c r="L241" s="167"/>
      <c r="M241" s="167"/>
      <c r="N241" s="167"/>
      <c r="O241" s="167"/>
      <c r="P241" s="167"/>
      <c r="Q241" s="167"/>
      <c r="R241" s="170"/>
      <c r="T241" s="171"/>
      <c r="U241" s="167"/>
      <c r="V241" s="167"/>
      <c r="W241" s="167"/>
      <c r="X241" s="167"/>
      <c r="Y241" s="167"/>
      <c r="Z241" s="167"/>
      <c r="AA241" s="172"/>
      <c r="AT241" s="173" t="s">
        <v>161</v>
      </c>
      <c r="AU241" s="173" t="s">
        <v>100</v>
      </c>
      <c r="AV241" s="10" t="s">
        <v>100</v>
      </c>
      <c r="AW241" s="10" t="s">
        <v>36</v>
      </c>
      <c r="AX241" s="10" t="s">
        <v>79</v>
      </c>
      <c r="AY241" s="173" t="s">
        <v>152</v>
      </c>
    </row>
    <row r="242" spans="2:65" s="10" customFormat="1" ht="22.5" customHeight="1">
      <c r="B242" s="166"/>
      <c r="C242" s="167"/>
      <c r="D242" s="167"/>
      <c r="E242" s="168" t="s">
        <v>5</v>
      </c>
      <c r="F242" s="267" t="s">
        <v>296</v>
      </c>
      <c r="G242" s="268"/>
      <c r="H242" s="268"/>
      <c r="I242" s="268"/>
      <c r="J242" s="167"/>
      <c r="K242" s="169">
        <v>0.82899999999999996</v>
      </c>
      <c r="L242" s="167"/>
      <c r="M242" s="167"/>
      <c r="N242" s="167"/>
      <c r="O242" s="167"/>
      <c r="P242" s="167"/>
      <c r="Q242" s="167"/>
      <c r="R242" s="170"/>
      <c r="T242" s="171"/>
      <c r="U242" s="167"/>
      <c r="V242" s="167"/>
      <c r="W242" s="167"/>
      <c r="X242" s="167"/>
      <c r="Y242" s="167"/>
      <c r="Z242" s="167"/>
      <c r="AA242" s="172"/>
      <c r="AT242" s="173" t="s">
        <v>161</v>
      </c>
      <c r="AU242" s="173" t="s">
        <v>100</v>
      </c>
      <c r="AV242" s="10" t="s">
        <v>100</v>
      </c>
      <c r="AW242" s="10" t="s">
        <v>36</v>
      </c>
      <c r="AX242" s="10" t="s">
        <v>79</v>
      </c>
      <c r="AY242" s="173" t="s">
        <v>152</v>
      </c>
    </row>
    <row r="243" spans="2:65" s="11" customFormat="1" ht="22.5" customHeight="1">
      <c r="B243" s="174"/>
      <c r="C243" s="175"/>
      <c r="D243" s="175"/>
      <c r="E243" s="176" t="s">
        <v>5</v>
      </c>
      <c r="F243" s="276" t="s">
        <v>279</v>
      </c>
      <c r="G243" s="277"/>
      <c r="H243" s="277"/>
      <c r="I243" s="277"/>
      <c r="J243" s="175"/>
      <c r="K243" s="177" t="s">
        <v>5</v>
      </c>
      <c r="L243" s="175"/>
      <c r="M243" s="175"/>
      <c r="N243" s="175"/>
      <c r="O243" s="175"/>
      <c r="P243" s="175"/>
      <c r="Q243" s="175"/>
      <c r="R243" s="178"/>
      <c r="T243" s="179"/>
      <c r="U243" s="175"/>
      <c r="V243" s="175"/>
      <c r="W243" s="175"/>
      <c r="X243" s="175"/>
      <c r="Y243" s="175"/>
      <c r="Z243" s="175"/>
      <c r="AA243" s="180"/>
      <c r="AT243" s="181" t="s">
        <v>161</v>
      </c>
      <c r="AU243" s="181" t="s">
        <v>100</v>
      </c>
      <c r="AV243" s="11" t="s">
        <v>84</v>
      </c>
      <c r="AW243" s="11" t="s">
        <v>36</v>
      </c>
      <c r="AX243" s="11" t="s">
        <v>79</v>
      </c>
      <c r="AY243" s="181" t="s">
        <v>152</v>
      </c>
    </row>
    <row r="244" spans="2:65" s="10" customFormat="1" ht="22.5" customHeight="1">
      <c r="B244" s="166"/>
      <c r="C244" s="167"/>
      <c r="D244" s="167"/>
      <c r="E244" s="168" t="s">
        <v>5</v>
      </c>
      <c r="F244" s="267" t="s">
        <v>297</v>
      </c>
      <c r="G244" s="268"/>
      <c r="H244" s="268"/>
      <c r="I244" s="268"/>
      <c r="J244" s="167"/>
      <c r="K244" s="169">
        <v>1.115</v>
      </c>
      <c r="L244" s="167"/>
      <c r="M244" s="167"/>
      <c r="N244" s="167"/>
      <c r="O244" s="167"/>
      <c r="P244" s="167"/>
      <c r="Q244" s="167"/>
      <c r="R244" s="170"/>
      <c r="T244" s="171"/>
      <c r="U244" s="167"/>
      <c r="V244" s="167"/>
      <c r="W244" s="167"/>
      <c r="X244" s="167"/>
      <c r="Y244" s="167"/>
      <c r="Z244" s="167"/>
      <c r="AA244" s="172"/>
      <c r="AT244" s="173" t="s">
        <v>161</v>
      </c>
      <c r="AU244" s="173" t="s">
        <v>100</v>
      </c>
      <c r="AV244" s="10" t="s">
        <v>100</v>
      </c>
      <c r="AW244" s="10" t="s">
        <v>36</v>
      </c>
      <c r="AX244" s="10" t="s">
        <v>79</v>
      </c>
      <c r="AY244" s="173" t="s">
        <v>152</v>
      </c>
    </row>
    <row r="245" spans="2:65" s="12" customFormat="1" ht="22.5" customHeight="1">
      <c r="B245" s="182"/>
      <c r="C245" s="183"/>
      <c r="D245" s="183"/>
      <c r="E245" s="184" t="s">
        <v>5</v>
      </c>
      <c r="F245" s="274" t="s">
        <v>167</v>
      </c>
      <c r="G245" s="275"/>
      <c r="H245" s="275"/>
      <c r="I245" s="275"/>
      <c r="J245" s="183"/>
      <c r="K245" s="185">
        <v>28.658999999999999</v>
      </c>
      <c r="L245" s="183"/>
      <c r="M245" s="183"/>
      <c r="N245" s="183"/>
      <c r="O245" s="183"/>
      <c r="P245" s="183"/>
      <c r="Q245" s="183"/>
      <c r="R245" s="186"/>
      <c r="T245" s="187"/>
      <c r="U245" s="183"/>
      <c r="V245" s="183"/>
      <c r="W245" s="183"/>
      <c r="X245" s="183"/>
      <c r="Y245" s="183"/>
      <c r="Z245" s="183"/>
      <c r="AA245" s="188"/>
      <c r="AT245" s="189" t="s">
        <v>161</v>
      </c>
      <c r="AU245" s="189" t="s">
        <v>100</v>
      </c>
      <c r="AV245" s="12" t="s">
        <v>157</v>
      </c>
      <c r="AW245" s="12" t="s">
        <v>36</v>
      </c>
      <c r="AX245" s="12" t="s">
        <v>84</v>
      </c>
      <c r="AY245" s="189" t="s">
        <v>152</v>
      </c>
    </row>
    <row r="246" spans="2:65" s="9" customFormat="1" ht="29.85" customHeight="1">
      <c r="B246" s="148"/>
      <c r="C246" s="149"/>
      <c r="D246" s="158" t="s">
        <v>117</v>
      </c>
      <c r="E246" s="158"/>
      <c r="F246" s="158"/>
      <c r="G246" s="158"/>
      <c r="H246" s="158"/>
      <c r="I246" s="158"/>
      <c r="J246" s="158"/>
      <c r="K246" s="158"/>
      <c r="L246" s="158"/>
      <c r="M246" s="158"/>
      <c r="N246" s="261">
        <f>BK246</f>
        <v>0</v>
      </c>
      <c r="O246" s="262"/>
      <c r="P246" s="262"/>
      <c r="Q246" s="262"/>
      <c r="R246" s="151"/>
      <c r="T246" s="152"/>
      <c r="U246" s="149"/>
      <c r="V246" s="149"/>
      <c r="W246" s="153">
        <f>SUM(W247:W254)</f>
        <v>0</v>
      </c>
      <c r="X246" s="149"/>
      <c r="Y246" s="153">
        <f>SUM(Y247:Y254)</f>
        <v>141.58150103999998</v>
      </c>
      <c r="Z246" s="149"/>
      <c r="AA246" s="154">
        <f>SUM(AA247:AA254)</f>
        <v>0</v>
      </c>
      <c r="AR246" s="155" t="s">
        <v>84</v>
      </c>
      <c r="AT246" s="156" t="s">
        <v>78</v>
      </c>
      <c r="AU246" s="156" t="s">
        <v>84</v>
      </c>
      <c r="AY246" s="155" t="s">
        <v>152</v>
      </c>
      <c r="BK246" s="157">
        <f>SUM(BK247:BK254)</f>
        <v>0</v>
      </c>
    </row>
    <row r="247" spans="2:65" s="1" customFormat="1" ht="22.5" customHeight="1">
      <c r="B247" s="130"/>
      <c r="C247" s="159" t="s">
        <v>298</v>
      </c>
      <c r="D247" s="159" t="s">
        <v>153</v>
      </c>
      <c r="E247" s="160" t="s">
        <v>299</v>
      </c>
      <c r="F247" s="253" t="s">
        <v>300</v>
      </c>
      <c r="G247" s="253"/>
      <c r="H247" s="253"/>
      <c r="I247" s="253"/>
      <c r="J247" s="161" t="s">
        <v>156</v>
      </c>
      <c r="K247" s="162">
        <v>249.672</v>
      </c>
      <c r="L247" s="254">
        <v>0</v>
      </c>
      <c r="M247" s="254"/>
      <c r="N247" s="255">
        <f>ROUND(L247*K247,2)</f>
        <v>0</v>
      </c>
      <c r="O247" s="255"/>
      <c r="P247" s="255"/>
      <c r="Q247" s="255"/>
      <c r="R247" s="133"/>
      <c r="T247" s="163" t="s">
        <v>5</v>
      </c>
      <c r="U247" s="47" t="s">
        <v>44</v>
      </c>
      <c r="V247" s="39"/>
      <c r="W247" s="164">
        <f>V247*K247</f>
        <v>0</v>
      </c>
      <c r="X247" s="164">
        <v>0.18906999999999999</v>
      </c>
      <c r="Y247" s="164">
        <f>X247*K247</f>
        <v>47.205485039999999</v>
      </c>
      <c r="Z247" s="164">
        <v>0</v>
      </c>
      <c r="AA247" s="165">
        <f>Z247*K247</f>
        <v>0</v>
      </c>
      <c r="AR247" s="21" t="s">
        <v>157</v>
      </c>
      <c r="AT247" s="21" t="s">
        <v>153</v>
      </c>
      <c r="AU247" s="21" t="s">
        <v>100</v>
      </c>
      <c r="AY247" s="21" t="s">
        <v>152</v>
      </c>
      <c r="BE247" s="104">
        <f>IF(U247="základní",N247,0)</f>
        <v>0</v>
      </c>
      <c r="BF247" s="104">
        <f>IF(U247="snížená",N247,0)</f>
        <v>0</v>
      </c>
      <c r="BG247" s="104">
        <f>IF(U247="zákl. přenesená",N247,0)</f>
        <v>0</v>
      </c>
      <c r="BH247" s="104">
        <f>IF(U247="sníž. přenesená",N247,0)</f>
        <v>0</v>
      </c>
      <c r="BI247" s="104">
        <f>IF(U247="nulová",N247,0)</f>
        <v>0</v>
      </c>
      <c r="BJ247" s="21" t="s">
        <v>84</v>
      </c>
      <c r="BK247" s="104">
        <f>ROUND(L247*K247,2)</f>
        <v>0</v>
      </c>
      <c r="BL247" s="21" t="s">
        <v>157</v>
      </c>
      <c r="BM247" s="21" t="s">
        <v>301</v>
      </c>
    </row>
    <row r="248" spans="2:65" s="11" customFormat="1" ht="22.5" customHeight="1">
      <c r="B248" s="174"/>
      <c r="C248" s="175"/>
      <c r="D248" s="175"/>
      <c r="E248" s="176" t="s">
        <v>5</v>
      </c>
      <c r="F248" s="265" t="s">
        <v>302</v>
      </c>
      <c r="G248" s="266"/>
      <c r="H248" s="266"/>
      <c r="I248" s="266"/>
      <c r="J248" s="175"/>
      <c r="K248" s="177" t="s">
        <v>5</v>
      </c>
      <c r="L248" s="175"/>
      <c r="M248" s="175"/>
      <c r="N248" s="175"/>
      <c r="O248" s="175"/>
      <c r="P248" s="175"/>
      <c r="Q248" s="175"/>
      <c r="R248" s="178"/>
      <c r="T248" s="179"/>
      <c r="U248" s="175"/>
      <c r="V248" s="175"/>
      <c r="W248" s="175"/>
      <c r="X248" s="175"/>
      <c r="Y248" s="175"/>
      <c r="Z248" s="175"/>
      <c r="AA248" s="180"/>
      <c r="AT248" s="181" t="s">
        <v>161</v>
      </c>
      <c r="AU248" s="181" t="s">
        <v>100</v>
      </c>
      <c r="AV248" s="11" t="s">
        <v>84</v>
      </c>
      <c r="AW248" s="11" t="s">
        <v>36</v>
      </c>
      <c r="AX248" s="11" t="s">
        <v>79</v>
      </c>
      <c r="AY248" s="181" t="s">
        <v>152</v>
      </c>
    </row>
    <row r="249" spans="2:65" s="11" customFormat="1" ht="22.5" customHeight="1">
      <c r="B249" s="174"/>
      <c r="C249" s="175"/>
      <c r="D249" s="175"/>
      <c r="E249" s="176" t="s">
        <v>5</v>
      </c>
      <c r="F249" s="276" t="s">
        <v>303</v>
      </c>
      <c r="G249" s="277"/>
      <c r="H249" s="277"/>
      <c r="I249" s="277"/>
      <c r="J249" s="175"/>
      <c r="K249" s="177" t="s">
        <v>5</v>
      </c>
      <c r="L249" s="175"/>
      <c r="M249" s="175"/>
      <c r="N249" s="175"/>
      <c r="O249" s="175"/>
      <c r="P249" s="175"/>
      <c r="Q249" s="175"/>
      <c r="R249" s="178"/>
      <c r="T249" s="179"/>
      <c r="U249" s="175"/>
      <c r="V249" s="175"/>
      <c r="W249" s="175"/>
      <c r="X249" s="175"/>
      <c r="Y249" s="175"/>
      <c r="Z249" s="175"/>
      <c r="AA249" s="180"/>
      <c r="AT249" s="181" t="s">
        <v>161</v>
      </c>
      <c r="AU249" s="181" t="s">
        <v>100</v>
      </c>
      <c r="AV249" s="11" t="s">
        <v>84</v>
      </c>
      <c r="AW249" s="11" t="s">
        <v>36</v>
      </c>
      <c r="AX249" s="11" t="s">
        <v>79</v>
      </c>
      <c r="AY249" s="181" t="s">
        <v>152</v>
      </c>
    </row>
    <row r="250" spans="2:65" s="10" customFormat="1" ht="22.5" customHeight="1">
      <c r="B250" s="166"/>
      <c r="C250" s="167"/>
      <c r="D250" s="167"/>
      <c r="E250" s="168" t="s">
        <v>5</v>
      </c>
      <c r="F250" s="267" t="s">
        <v>160</v>
      </c>
      <c r="G250" s="268"/>
      <c r="H250" s="268"/>
      <c r="I250" s="268"/>
      <c r="J250" s="167"/>
      <c r="K250" s="169">
        <v>249.672</v>
      </c>
      <c r="L250" s="167"/>
      <c r="M250" s="167"/>
      <c r="N250" s="167"/>
      <c r="O250" s="167"/>
      <c r="P250" s="167"/>
      <c r="Q250" s="167"/>
      <c r="R250" s="170"/>
      <c r="T250" s="171"/>
      <c r="U250" s="167"/>
      <c r="V250" s="167"/>
      <c r="W250" s="167"/>
      <c r="X250" s="167"/>
      <c r="Y250" s="167"/>
      <c r="Z250" s="167"/>
      <c r="AA250" s="172"/>
      <c r="AT250" s="173" t="s">
        <v>161</v>
      </c>
      <c r="AU250" s="173" t="s">
        <v>100</v>
      </c>
      <c r="AV250" s="10" t="s">
        <v>100</v>
      </c>
      <c r="AW250" s="10" t="s">
        <v>36</v>
      </c>
      <c r="AX250" s="10" t="s">
        <v>84</v>
      </c>
      <c r="AY250" s="173" t="s">
        <v>152</v>
      </c>
    </row>
    <row r="251" spans="2:65" s="1" customFormat="1" ht="22.5" customHeight="1">
      <c r="B251" s="130"/>
      <c r="C251" s="159" t="s">
        <v>10</v>
      </c>
      <c r="D251" s="159" t="s">
        <v>153</v>
      </c>
      <c r="E251" s="160" t="s">
        <v>304</v>
      </c>
      <c r="F251" s="253" t="s">
        <v>305</v>
      </c>
      <c r="G251" s="253"/>
      <c r="H251" s="253"/>
      <c r="I251" s="253"/>
      <c r="J251" s="161" t="s">
        <v>156</v>
      </c>
      <c r="K251" s="162">
        <v>249.672</v>
      </c>
      <c r="L251" s="254">
        <v>0</v>
      </c>
      <c r="M251" s="254"/>
      <c r="N251" s="255">
        <f>ROUND(L251*K251,2)</f>
        <v>0</v>
      </c>
      <c r="O251" s="255"/>
      <c r="P251" s="255"/>
      <c r="Q251" s="255"/>
      <c r="R251" s="133"/>
      <c r="T251" s="163" t="s">
        <v>5</v>
      </c>
      <c r="U251" s="47" t="s">
        <v>44</v>
      </c>
      <c r="V251" s="39"/>
      <c r="W251" s="164">
        <f>V251*K251</f>
        <v>0</v>
      </c>
      <c r="X251" s="164">
        <v>0.378</v>
      </c>
      <c r="Y251" s="164">
        <f>X251*K251</f>
        <v>94.376015999999993</v>
      </c>
      <c r="Z251" s="164">
        <v>0</v>
      </c>
      <c r="AA251" s="165">
        <f>Z251*K251</f>
        <v>0</v>
      </c>
      <c r="AR251" s="21" t="s">
        <v>157</v>
      </c>
      <c r="AT251" s="21" t="s">
        <v>153</v>
      </c>
      <c r="AU251" s="21" t="s">
        <v>100</v>
      </c>
      <c r="AY251" s="21" t="s">
        <v>152</v>
      </c>
      <c r="BE251" s="104">
        <f>IF(U251="základní",N251,0)</f>
        <v>0</v>
      </c>
      <c r="BF251" s="104">
        <f>IF(U251="snížená",N251,0)</f>
        <v>0</v>
      </c>
      <c r="BG251" s="104">
        <f>IF(U251="zákl. přenesená",N251,0)</f>
        <v>0</v>
      </c>
      <c r="BH251" s="104">
        <f>IF(U251="sníž. přenesená",N251,0)</f>
        <v>0</v>
      </c>
      <c r="BI251" s="104">
        <f>IF(U251="nulová",N251,0)</f>
        <v>0</v>
      </c>
      <c r="BJ251" s="21" t="s">
        <v>84</v>
      </c>
      <c r="BK251" s="104">
        <f>ROUND(L251*K251,2)</f>
        <v>0</v>
      </c>
      <c r="BL251" s="21" t="s">
        <v>157</v>
      </c>
      <c r="BM251" s="21" t="s">
        <v>306</v>
      </c>
    </row>
    <row r="252" spans="2:65" s="11" customFormat="1" ht="22.5" customHeight="1">
      <c r="B252" s="174"/>
      <c r="C252" s="175"/>
      <c r="D252" s="175"/>
      <c r="E252" s="176" t="s">
        <v>5</v>
      </c>
      <c r="F252" s="265" t="s">
        <v>302</v>
      </c>
      <c r="G252" s="266"/>
      <c r="H252" s="266"/>
      <c r="I252" s="266"/>
      <c r="J252" s="175"/>
      <c r="K252" s="177" t="s">
        <v>5</v>
      </c>
      <c r="L252" s="175"/>
      <c r="M252" s="175"/>
      <c r="N252" s="175"/>
      <c r="O252" s="175"/>
      <c r="P252" s="175"/>
      <c r="Q252" s="175"/>
      <c r="R252" s="178"/>
      <c r="T252" s="179"/>
      <c r="U252" s="175"/>
      <c r="V252" s="175"/>
      <c r="W252" s="175"/>
      <c r="X252" s="175"/>
      <c r="Y252" s="175"/>
      <c r="Z252" s="175"/>
      <c r="AA252" s="180"/>
      <c r="AT252" s="181" t="s">
        <v>161</v>
      </c>
      <c r="AU252" s="181" t="s">
        <v>100</v>
      </c>
      <c r="AV252" s="11" t="s">
        <v>84</v>
      </c>
      <c r="AW252" s="11" t="s">
        <v>36</v>
      </c>
      <c r="AX252" s="11" t="s">
        <v>79</v>
      </c>
      <c r="AY252" s="181" t="s">
        <v>152</v>
      </c>
    </row>
    <row r="253" spans="2:65" s="11" customFormat="1" ht="22.5" customHeight="1">
      <c r="B253" s="174"/>
      <c r="C253" s="175"/>
      <c r="D253" s="175"/>
      <c r="E253" s="176" t="s">
        <v>5</v>
      </c>
      <c r="F253" s="276" t="s">
        <v>307</v>
      </c>
      <c r="G253" s="277"/>
      <c r="H253" s="277"/>
      <c r="I253" s="277"/>
      <c r="J253" s="175"/>
      <c r="K253" s="177" t="s">
        <v>5</v>
      </c>
      <c r="L253" s="175"/>
      <c r="M253" s="175"/>
      <c r="N253" s="175"/>
      <c r="O253" s="175"/>
      <c r="P253" s="175"/>
      <c r="Q253" s="175"/>
      <c r="R253" s="178"/>
      <c r="T253" s="179"/>
      <c r="U253" s="175"/>
      <c r="V253" s="175"/>
      <c r="W253" s="175"/>
      <c r="X253" s="175"/>
      <c r="Y253" s="175"/>
      <c r="Z253" s="175"/>
      <c r="AA253" s="180"/>
      <c r="AT253" s="181" t="s">
        <v>161</v>
      </c>
      <c r="AU253" s="181" t="s">
        <v>100</v>
      </c>
      <c r="AV253" s="11" t="s">
        <v>84</v>
      </c>
      <c r="AW253" s="11" t="s">
        <v>36</v>
      </c>
      <c r="AX253" s="11" t="s">
        <v>79</v>
      </c>
      <c r="AY253" s="181" t="s">
        <v>152</v>
      </c>
    </row>
    <row r="254" spans="2:65" s="10" customFormat="1" ht="22.5" customHeight="1">
      <c r="B254" s="166"/>
      <c r="C254" s="167"/>
      <c r="D254" s="167"/>
      <c r="E254" s="168" t="s">
        <v>5</v>
      </c>
      <c r="F254" s="267" t="s">
        <v>160</v>
      </c>
      <c r="G254" s="268"/>
      <c r="H254" s="268"/>
      <c r="I254" s="268"/>
      <c r="J254" s="167"/>
      <c r="K254" s="169">
        <v>249.672</v>
      </c>
      <c r="L254" s="167"/>
      <c r="M254" s="167"/>
      <c r="N254" s="167"/>
      <c r="O254" s="167"/>
      <c r="P254" s="167"/>
      <c r="Q254" s="167"/>
      <c r="R254" s="170"/>
      <c r="T254" s="171"/>
      <c r="U254" s="167"/>
      <c r="V254" s="167"/>
      <c r="W254" s="167"/>
      <c r="X254" s="167"/>
      <c r="Y254" s="167"/>
      <c r="Z254" s="167"/>
      <c r="AA254" s="172"/>
      <c r="AT254" s="173" t="s">
        <v>161</v>
      </c>
      <c r="AU254" s="173" t="s">
        <v>100</v>
      </c>
      <c r="AV254" s="10" t="s">
        <v>100</v>
      </c>
      <c r="AW254" s="10" t="s">
        <v>36</v>
      </c>
      <c r="AX254" s="10" t="s">
        <v>84</v>
      </c>
      <c r="AY254" s="173" t="s">
        <v>152</v>
      </c>
    </row>
    <row r="255" spans="2:65" s="9" customFormat="1" ht="29.85" customHeight="1">
      <c r="B255" s="148"/>
      <c r="C255" s="149"/>
      <c r="D255" s="158" t="s">
        <v>118</v>
      </c>
      <c r="E255" s="158"/>
      <c r="F255" s="158"/>
      <c r="G255" s="158"/>
      <c r="H255" s="158"/>
      <c r="I255" s="158"/>
      <c r="J255" s="158"/>
      <c r="K255" s="158"/>
      <c r="L255" s="158"/>
      <c r="M255" s="158"/>
      <c r="N255" s="261">
        <f>BK255</f>
        <v>0</v>
      </c>
      <c r="O255" s="262"/>
      <c r="P255" s="262"/>
      <c r="Q255" s="262"/>
      <c r="R255" s="151"/>
      <c r="T255" s="152"/>
      <c r="U255" s="149"/>
      <c r="V255" s="149"/>
      <c r="W255" s="153">
        <f>SUM(W256:W354)</f>
        <v>0</v>
      </c>
      <c r="X255" s="149"/>
      <c r="Y255" s="153">
        <f>SUM(Y256:Y354)</f>
        <v>3.8766121900000003</v>
      </c>
      <c r="Z255" s="149"/>
      <c r="AA255" s="154">
        <f>SUM(AA256:AA354)</f>
        <v>0</v>
      </c>
      <c r="AR255" s="155" t="s">
        <v>84</v>
      </c>
      <c r="AT255" s="156" t="s">
        <v>78</v>
      </c>
      <c r="AU255" s="156" t="s">
        <v>84</v>
      </c>
      <c r="AY255" s="155" t="s">
        <v>152</v>
      </c>
      <c r="BK255" s="157">
        <f>SUM(BK256:BK354)</f>
        <v>0</v>
      </c>
    </row>
    <row r="256" spans="2:65" s="1" customFormat="1" ht="31.5" customHeight="1">
      <c r="B256" s="130"/>
      <c r="C256" s="159" t="s">
        <v>308</v>
      </c>
      <c r="D256" s="159" t="s">
        <v>153</v>
      </c>
      <c r="E256" s="160" t="s">
        <v>309</v>
      </c>
      <c r="F256" s="253" t="s">
        <v>310</v>
      </c>
      <c r="G256" s="253"/>
      <c r="H256" s="253"/>
      <c r="I256" s="253"/>
      <c r="J256" s="161" t="s">
        <v>311</v>
      </c>
      <c r="K256" s="162">
        <v>12</v>
      </c>
      <c r="L256" s="254">
        <v>0</v>
      </c>
      <c r="M256" s="254"/>
      <c r="N256" s="255">
        <f>ROUND(L256*K256,2)</f>
        <v>0</v>
      </c>
      <c r="O256" s="255"/>
      <c r="P256" s="255"/>
      <c r="Q256" s="255"/>
      <c r="R256" s="133"/>
      <c r="T256" s="163" t="s">
        <v>5</v>
      </c>
      <c r="U256" s="47" t="s">
        <v>44</v>
      </c>
      <c r="V256" s="39"/>
      <c r="W256" s="164">
        <f>V256*K256</f>
        <v>0</v>
      </c>
      <c r="X256" s="164">
        <v>1.6100000000000001E-3</v>
      </c>
      <c r="Y256" s="164">
        <f>X256*K256</f>
        <v>1.932E-2</v>
      </c>
      <c r="Z256" s="164">
        <v>0</v>
      </c>
      <c r="AA256" s="165">
        <f>Z256*K256</f>
        <v>0</v>
      </c>
      <c r="AR256" s="21" t="s">
        <v>157</v>
      </c>
      <c r="AT256" s="21" t="s">
        <v>153</v>
      </c>
      <c r="AU256" s="21" t="s">
        <v>100</v>
      </c>
      <c r="AY256" s="21" t="s">
        <v>152</v>
      </c>
      <c r="BE256" s="104">
        <f>IF(U256="základní",N256,0)</f>
        <v>0</v>
      </c>
      <c r="BF256" s="104">
        <f>IF(U256="snížená",N256,0)</f>
        <v>0</v>
      </c>
      <c r="BG256" s="104">
        <f>IF(U256="zákl. přenesená",N256,0)</f>
        <v>0</v>
      </c>
      <c r="BH256" s="104">
        <f>IF(U256="sníž. přenesená",N256,0)</f>
        <v>0</v>
      </c>
      <c r="BI256" s="104">
        <f>IF(U256="nulová",N256,0)</f>
        <v>0</v>
      </c>
      <c r="BJ256" s="21" t="s">
        <v>84</v>
      </c>
      <c r="BK256" s="104">
        <f>ROUND(L256*K256,2)</f>
        <v>0</v>
      </c>
      <c r="BL256" s="21" t="s">
        <v>157</v>
      </c>
      <c r="BM256" s="21" t="s">
        <v>312</v>
      </c>
    </row>
    <row r="257" spans="2:65" s="10" customFormat="1" ht="22.5" customHeight="1">
      <c r="B257" s="166"/>
      <c r="C257" s="167"/>
      <c r="D257" s="167"/>
      <c r="E257" s="168" t="s">
        <v>5</v>
      </c>
      <c r="F257" s="272" t="s">
        <v>313</v>
      </c>
      <c r="G257" s="273"/>
      <c r="H257" s="273"/>
      <c r="I257" s="273"/>
      <c r="J257" s="167"/>
      <c r="K257" s="169">
        <v>1</v>
      </c>
      <c r="L257" s="167"/>
      <c r="M257" s="167"/>
      <c r="N257" s="167"/>
      <c r="O257" s="167"/>
      <c r="P257" s="167"/>
      <c r="Q257" s="167"/>
      <c r="R257" s="170"/>
      <c r="T257" s="171"/>
      <c r="U257" s="167"/>
      <c r="V257" s="167"/>
      <c r="W257" s="167"/>
      <c r="X257" s="167"/>
      <c r="Y257" s="167"/>
      <c r="Z257" s="167"/>
      <c r="AA257" s="172"/>
      <c r="AT257" s="173" t="s">
        <v>161</v>
      </c>
      <c r="AU257" s="173" t="s">
        <v>100</v>
      </c>
      <c r="AV257" s="10" t="s">
        <v>100</v>
      </c>
      <c r="AW257" s="10" t="s">
        <v>36</v>
      </c>
      <c r="AX257" s="10" t="s">
        <v>79</v>
      </c>
      <c r="AY257" s="173" t="s">
        <v>152</v>
      </c>
    </row>
    <row r="258" spans="2:65" s="10" customFormat="1" ht="22.5" customHeight="1">
      <c r="B258" s="166"/>
      <c r="C258" s="167"/>
      <c r="D258" s="167"/>
      <c r="E258" s="168" t="s">
        <v>5</v>
      </c>
      <c r="F258" s="267" t="s">
        <v>314</v>
      </c>
      <c r="G258" s="268"/>
      <c r="H258" s="268"/>
      <c r="I258" s="268"/>
      <c r="J258" s="167"/>
      <c r="K258" s="169">
        <v>4</v>
      </c>
      <c r="L258" s="167"/>
      <c r="M258" s="167"/>
      <c r="N258" s="167"/>
      <c r="O258" s="167"/>
      <c r="P258" s="167"/>
      <c r="Q258" s="167"/>
      <c r="R258" s="170"/>
      <c r="T258" s="171"/>
      <c r="U258" s="167"/>
      <c r="V258" s="167"/>
      <c r="W258" s="167"/>
      <c r="X258" s="167"/>
      <c r="Y258" s="167"/>
      <c r="Z258" s="167"/>
      <c r="AA258" s="172"/>
      <c r="AT258" s="173" t="s">
        <v>161</v>
      </c>
      <c r="AU258" s="173" t="s">
        <v>100</v>
      </c>
      <c r="AV258" s="10" t="s">
        <v>100</v>
      </c>
      <c r="AW258" s="10" t="s">
        <v>36</v>
      </c>
      <c r="AX258" s="10" t="s">
        <v>79</v>
      </c>
      <c r="AY258" s="173" t="s">
        <v>152</v>
      </c>
    </row>
    <row r="259" spans="2:65" s="10" customFormat="1" ht="22.5" customHeight="1">
      <c r="B259" s="166"/>
      <c r="C259" s="167"/>
      <c r="D259" s="167"/>
      <c r="E259" s="168" t="s">
        <v>5</v>
      </c>
      <c r="F259" s="267" t="s">
        <v>315</v>
      </c>
      <c r="G259" s="268"/>
      <c r="H259" s="268"/>
      <c r="I259" s="268"/>
      <c r="J259" s="167"/>
      <c r="K259" s="169">
        <v>1</v>
      </c>
      <c r="L259" s="167"/>
      <c r="M259" s="167"/>
      <c r="N259" s="167"/>
      <c r="O259" s="167"/>
      <c r="P259" s="167"/>
      <c r="Q259" s="167"/>
      <c r="R259" s="170"/>
      <c r="T259" s="171"/>
      <c r="U259" s="167"/>
      <c r="V259" s="167"/>
      <c r="W259" s="167"/>
      <c r="X259" s="167"/>
      <c r="Y259" s="167"/>
      <c r="Z259" s="167"/>
      <c r="AA259" s="172"/>
      <c r="AT259" s="173" t="s">
        <v>161</v>
      </c>
      <c r="AU259" s="173" t="s">
        <v>100</v>
      </c>
      <c r="AV259" s="10" t="s">
        <v>100</v>
      </c>
      <c r="AW259" s="10" t="s">
        <v>36</v>
      </c>
      <c r="AX259" s="10" t="s">
        <v>79</v>
      </c>
      <c r="AY259" s="173" t="s">
        <v>152</v>
      </c>
    </row>
    <row r="260" spans="2:65" s="10" customFormat="1" ht="22.5" customHeight="1">
      <c r="B260" s="166"/>
      <c r="C260" s="167"/>
      <c r="D260" s="167"/>
      <c r="E260" s="168" t="s">
        <v>5</v>
      </c>
      <c r="F260" s="267" t="s">
        <v>316</v>
      </c>
      <c r="G260" s="268"/>
      <c r="H260" s="268"/>
      <c r="I260" s="268"/>
      <c r="J260" s="167"/>
      <c r="K260" s="169">
        <v>1</v>
      </c>
      <c r="L260" s="167"/>
      <c r="M260" s="167"/>
      <c r="N260" s="167"/>
      <c r="O260" s="167"/>
      <c r="P260" s="167"/>
      <c r="Q260" s="167"/>
      <c r="R260" s="170"/>
      <c r="T260" s="171"/>
      <c r="U260" s="167"/>
      <c r="V260" s="167"/>
      <c r="W260" s="167"/>
      <c r="X260" s="167"/>
      <c r="Y260" s="167"/>
      <c r="Z260" s="167"/>
      <c r="AA260" s="172"/>
      <c r="AT260" s="173" t="s">
        <v>161</v>
      </c>
      <c r="AU260" s="173" t="s">
        <v>100</v>
      </c>
      <c r="AV260" s="10" t="s">
        <v>100</v>
      </c>
      <c r="AW260" s="10" t="s">
        <v>36</v>
      </c>
      <c r="AX260" s="10" t="s">
        <v>79</v>
      </c>
      <c r="AY260" s="173" t="s">
        <v>152</v>
      </c>
    </row>
    <row r="261" spans="2:65" s="10" customFormat="1" ht="22.5" customHeight="1">
      <c r="B261" s="166"/>
      <c r="C261" s="167"/>
      <c r="D261" s="167"/>
      <c r="E261" s="168" t="s">
        <v>5</v>
      </c>
      <c r="F261" s="267" t="s">
        <v>317</v>
      </c>
      <c r="G261" s="268"/>
      <c r="H261" s="268"/>
      <c r="I261" s="268"/>
      <c r="J261" s="167"/>
      <c r="K261" s="169">
        <v>4</v>
      </c>
      <c r="L261" s="167"/>
      <c r="M261" s="167"/>
      <c r="N261" s="167"/>
      <c r="O261" s="167"/>
      <c r="P261" s="167"/>
      <c r="Q261" s="167"/>
      <c r="R261" s="170"/>
      <c r="T261" s="171"/>
      <c r="U261" s="167"/>
      <c r="V261" s="167"/>
      <c r="W261" s="167"/>
      <c r="X261" s="167"/>
      <c r="Y261" s="167"/>
      <c r="Z261" s="167"/>
      <c r="AA261" s="172"/>
      <c r="AT261" s="173" t="s">
        <v>161</v>
      </c>
      <c r="AU261" s="173" t="s">
        <v>100</v>
      </c>
      <c r="AV261" s="10" t="s">
        <v>100</v>
      </c>
      <c r="AW261" s="10" t="s">
        <v>36</v>
      </c>
      <c r="AX261" s="10" t="s">
        <v>79</v>
      </c>
      <c r="AY261" s="173" t="s">
        <v>152</v>
      </c>
    </row>
    <row r="262" spans="2:65" s="10" customFormat="1" ht="22.5" customHeight="1">
      <c r="B262" s="166"/>
      <c r="C262" s="167"/>
      <c r="D262" s="167"/>
      <c r="E262" s="168" t="s">
        <v>5</v>
      </c>
      <c r="F262" s="267" t="s">
        <v>318</v>
      </c>
      <c r="G262" s="268"/>
      <c r="H262" s="268"/>
      <c r="I262" s="268"/>
      <c r="J262" s="167"/>
      <c r="K262" s="169">
        <v>1</v>
      </c>
      <c r="L262" s="167"/>
      <c r="M262" s="167"/>
      <c r="N262" s="167"/>
      <c r="O262" s="167"/>
      <c r="P262" s="167"/>
      <c r="Q262" s="167"/>
      <c r="R262" s="170"/>
      <c r="T262" s="171"/>
      <c r="U262" s="167"/>
      <c r="V262" s="167"/>
      <c r="W262" s="167"/>
      <c r="X262" s="167"/>
      <c r="Y262" s="167"/>
      <c r="Z262" s="167"/>
      <c r="AA262" s="172"/>
      <c r="AT262" s="173" t="s">
        <v>161</v>
      </c>
      <c r="AU262" s="173" t="s">
        <v>100</v>
      </c>
      <c r="AV262" s="10" t="s">
        <v>100</v>
      </c>
      <c r="AW262" s="10" t="s">
        <v>36</v>
      </c>
      <c r="AX262" s="10" t="s">
        <v>79</v>
      </c>
      <c r="AY262" s="173" t="s">
        <v>152</v>
      </c>
    </row>
    <row r="263" spans="2:65" s="12" customFormat="1" ht="22.5" customHeight="1">
      <c r="B263" s="182"/>
      <c r="C263" s="183"/>
      <c r="D263" s="183"/>
      <c r="E263" s="184" t="s">
        <v>5</v>
      </c>
      <c r="F263" s="274" t="s">
        <v>167</v>
      </c>
      <c r="G263" s="275"/>
      <c r="H263" s="275"/>
      <c r="I263" s="275"/>
      <c r="J263" s="183"/>
      <c r="K263" s="185">
        <v>12</v>
      </c>
      <c r="L263" s="183"/>
      <c r="M263" s="183"/>
      <c r="N263" s="183"/>
      <c r="O263" s="183"/>
      <c r="P263" s="183"/>
      <c r="Q263" s="183"/>
      <c r="R263" s="186"/>
      <c r="T263" s="187"/>
      <c r="U263" s="183"/>
      <c r="V263" s="183"/>
      <c r="W263" s="183"/>
      <c r="X263" s="183"/>
      <c r="Y263" s="183"/>
      <c r="Z263" s="183"/>
      <c r="AA263" s="188"/>
      <c r="AT263" s="189" t="s">
        <v>161</v>
      </c>
      <c r="AU263" s="189" t="s">
        <v>100</v>
      </c>
      <c r="AV263" s="12" t="s">
        <v>157</v>
      </c>
      <c r="AW263" s="12" t="s">
        <v>36</v>
      </c>
      <c r="AX263" s="12" t="s">
        <v>84</v>
      </c>
      <c r="AY263" s="189" t="s">
        <v>152</v>
      </c>
    </row>
    <row r="264" spans="2:65" s="1" customFormat="1" ht="31.5" customHeight="1">
      <c r="B264" s="130"/>
      <c r="C264" s="198" t="s">
        <v>319</v>
      </c>
      <c r="D264" s="198" t="s">
        <v>282</v>
      </c>
      <c r="E264" s="199" t="s">
        <v>320</v>
      </c>
      <c r="F264" s="269" t="s">
        <v>321</v>
      </c>
      <c r="G264" s="269"/>
      <c r="H264" s="269"/>
      <c r="I264" s="269"/>
      <c r="J264" s="200" t="s">
        <v>311</v>
      </c>
      <c r="K264" s="201">
        <v>1</v>
      </c>
      <c r="L264" s="270">
        <v>0</v>
      </c>
      <c r="M264" s="270"/>
      <c r="N264" s="271">
        <f t="shared" ref="N264:N270" si="5">ROUND(L264*K264,2)</f>
        <v>0</v>
      </c>
      <c r="O264" s="255"/>
      <c r="P264" s="255"/>
      <c r="Q264" s="255"/>
      <c r="R264" s="133"/>
      <c r="T264" s="163" t="s">
        <v>5</v>
      </c>
      <c r="U264" s="47" t="s">
        <v>44</v>
      </c>
      <c r="V264" s="39"/>
      <c r="W264" s="164">
        <f t="shared" ref="W264:W270" si="6">V264*K264</f>
        <v>0</v>
      </c>
      <c r="X264" s="164">
        <v>1.2999999999999999E-2</v>
      </c>
      <c r="Y264" s="164">
        <f t="shared" ref="Y264:Y270" si="7">X264*K264</f>
        <v>1.2999999999999999E-2</v>
      </c>
      <c r="Z264" s="164">
        <v>0</v>
      </c>
      <c r="AA264" s="165">
        <f t="shared" ref="AA264:AA270" si="8">Z264*K264</f>
        <v>0</v>
      </c>
      <c r="AR264" s="21" t="s">
        <v>214</v>
      </c>
      <c r="AT264" s="21" t="s">
        <v>282</v>
      </c>
      <c r="AU264" s="21" t="s">
        <v>100</v>
      </c>
      <c r="AY264" s="21" t="s">
        <v>152</v>
      </c>
      <c r="BE264" s="104">
        <f t="shared" ref="BE264:BE270" si="9">IF(U264="základní",N264,0)</f>
        <v>0</v>
      </c>
      <c r="BF264" s="104">
        <f t="shared" ref="BF264:BF270" si="10">IF(U264="snížená",N264,0)</f>
        <v>0</v>
      </c>
      <c r="BG264" s="104">
        <f t="shared" ref="BG264:BG270" si="11">IF(U264="zákl. přenesená",N264,0)</f>
        <v>0</v>
      </c>
      <c r="BH264" s="104">
        <f t="shared" ref="BH264:BH270" si="12">IF(U264="sníž. přenesená",N264,0)</f>
        <v>0</v>
      </c>
      <c r="BI264" s="104">
        <f t="shared" ref="BI264:BI270" si="13">IF(U264="nulová",N264,0)</f>
        <v>0</v>
      </c>
      <c r="BJ264" s="21" t="s">
        <v>84</v>
      </c>
      <c r="BK264" s="104">
        <f t="shared" ref="BK264:BK270" si="14">ROUND(L264*K264,2)</f>
        <v>0</v>
      </c>
      <c r="BL264" s="21" t="s">
        <v>157</v>
      </c>
      <c r="BM264" s="21" t="s">
        <v>322</v>
      </c>
    </row>
    <row r="265" spans="2:65" s="1" customFormat="1" ht="31.5" customHeight="1">
      <c r="B265" s="130"/>
      <c r="C265" s="198" t="s">
        <v>323</v>
      </c>
      <c r="D265" s="198" t="s">
        <v>282</v>
      </c>
      <c r="E265" s="199" t="s">
        <v>324</v>
      </c>
      <c r="F265" s="269" t="s">
        <v>325</v>
      </c>
      <c r="G265" s="269"/>
      <c r="H265" s="269"/>
      <c r="I265" s="269"/>
      <c r="J265" s="200" t="s">
        <v>311</v>
      </c>
      <c r="K265" s="201">
        <v>1</v>
      </c>
      <c r="L265" s="270">
        <v>0</v>
      </c>
      <c r="M265" s="270"/>
      <c r="N265" s="271">
        <f t="shared" si="5"/>
        <v>0</v>
      </c>
      <c r="O265" s="255"/>
      <c r="P265" s="255"/>
      <c r="Q265" s="255"/>
      <c r="R265" s="133"/>
      <c r="T265" s="163" t="s">
        <v>5</v>
      </c>
      <c r="U265" s="47" t="s">
        <v>44</v>
      </c>
      <c r="V265" s="39"/>
      <c r="W265" s="164">
        <f t="shared" si="6"/>
        <v>0</v>
      </c>
      <c r="X265" s="164">
        <v>3.7000000000000002E-3</v>
      </c>
      <c r="Y265" s="164">
        <f t="shared" si="7"/>
        <v>3.7000000000000002E-3</v>
      </c>
      <c r="Z265" s="164">
        <v>0</v>
      </c>
      <c r="AA265" s="165">
        <f t="shared" si="8"/>
        <v>0</v>
      </c>
      <c r="AR265" s="21" t="s">
        <v>214</v>
      </c>
      <c r="AT265" s="21" t="s">
        <v>282</v>
      </c>
      <c r="AU265" s="21" t="s">
        <v>100</v>
      </c>
      <c r="AY265" s="21" t="s">
        <v>152</v>
      </c>
      <c r="BE265" s="104">
        <f t="shared" si="9"/>
        <v>0</v>
      </c>
      <c r="BF265" s="104">
        <f t="shared" si="10"/>
        <v>0</v>
      </c>
      <c r="BG265" s="104">
        <f t="shared" si="11"/>
        <v>0</v>
      </c>
      <c r="BH265" s="104">
        <f t="shared" si="12"/>
        <v>0</v>
      </c>
      <c r="BI265" s="104">
        <f t="shared" si="13"/>
        <v>0</v>
      </c>
      <c r="BJ265" s="21" t="s">
        <v>84</v>
      </c>
      <c r="BK265" s="104">
        <f t="shared" si="14"/>
        <v>0</v>
      </c>
      <c r="BL265" s="21" t="s">
        <v>157</v>
      </c>
      <c r="BM265" s="21" t="s">
        <v>326</v>
      </c>
    </row>
    <row r="266" spans="2:65" s="1" customFormat="1" ht="31.5" customHeight="1">
      <c r="B266" s="130"/>
      <c r="C266" s="198" t="s">
        <v>327</v>
      </c>
      <c r="D266" s="198" t="s">
        <v>282</v>
      </c>
      <c r="E266" s="199" t="s">
        <v>328</v>
      </c>
      <c r="F266" s="269" t="s">
        <v>329</v>
      </c>
      <c r="G266" s="269"/>
      <c r="H266" s="269"/>
      <c r="I266" s="269"/>
      <c r="J266" s="200" t="s">
        <v>311</v>
      </c>
      <c r="K266" s="201">
        <v>4</v>
      </c>
      <c r="L266" s="270">
        <v>0</v>
      </c>
      <c r="M266" s="270"/>
      <c r="N266" s="271">
        <f t="shared" si="5"/>
        <v>0</v>
      </c>
      <c r="O266" s="255"/>
      <c r="P266" s="255"/>
      <c r="Q266" s="255"/>
      <c r="R266" s="133"/>
      <c r="T266" s="163" t="s">
        <v>5</v>
      </c>
      <c r="U266" s="47" t="s">
        <v>44</v>
      </c>
      <c r="V266" s="39"/>
      <c r="W266" s="164">
        <f t="shared" si="6"/>
        <v>0</v>
      </c>
      <c r="X266" s="164">
        <v>4.4000000000000003E-3</v>
      </c>
      <c r="Y266" s="164">
        <f t="shared" si="7"/>
        <v>1.7600000000000001E-2</v>
      </c>
      <c r="Z266" s="164">
        <v>0</v>
      </c>
      <c r="AA266" s="165">
        <f t="shared" si="8"/>
        <v>0</v>
      </c>
      <c r="AR266" s="21" t="s">
        <v>214</v>
      </c>
      <c r="AT266" s="21" t="s">
        <v>282</v>
      </c>
      <c r="AU266" s="21" t="s">
        <v>100</v>
      </c>
      <c r="AY266" s="21" t="s">
        <v>152</v>
      </c>
      <c r="BE266" s="104">
        <f t="shared" si="9"/>
        <v>0</v>
      </c>
      <c r="BF266" s="104">
        <f t="shared" si="10"/>
        <v>0</v>
      </c>
      <c r="BG266" s="104">
        <f t="shared" si="11"/>
        <v>0</v>
      </c>
      <c r="BH266" s="104">
        <f t="shared" si="12"/>
        <v>0</v>
      </c>
      <c r="BI266" s="104">
        <f t="shared" si="13"/>
        <v>0</v>
      </c>
      <c r="BJ266" s="21" t="s">
        <v>84</v>
      </c>
      <c r="BK266" s="104">
        <f t="shared" si="14"/>
        <v>0</v>
      </c>
      <c r="BL266" s="21" t="s">
        <v>157</v>
      </c>
      <c r="BM266" s="21" t="s">
        <v>330</v>
      </c>
    </row>
    <row r="267" spans="2:65" s="1" customFormat="1" ht="31.5" customHeight="1">
      <c r="B267" s="130"/>
      <c r="C267" s="198" t="s">
        <v>331</v>
      </c>
      <c r="D267" s="198" t="s">
        <v>282</v>
      </c>
      <c r="E267" s="199" t="s">
        <v>332</v>
      </c>
      <c r="F267" s="269" t="s">
        <v>333</v>
      </c>
      <c r="G267" s="269"/>
      <c r="H267" s="269"/>
      <c r="I267" s="269"/>
      <c r="J267" s="200" t="s">
        <v>311</v>
      </c>
      <c r="K267" s="201">
        <v>4</v>
      </c>
      <c r="L267" s="270">
        <v>0</v>
      </c>
      <c r="M267" s="270"/>
      <c r="N267" s="271">
        <f t="shared" si="5"/>
        <v>0</v>
      </c>
      <c r="O267" s="255"/>
      <c r="P267" s="255"/>
      <c r="Q267" s="255"/>
      <c r="R267" s="133"/>
      <c r="T267" s="163" t="s">
        <v>5</v>
      </c>
      <c r="U267" s="47" t="s">
        <v>44</v>
      </c>
      <c r="V267" s="39"/>
      <c r="W267" s="164">
        <f t="shared" si="6"/>
        <v>0</v>
      </c>
      <c r="X267" s="164">
        <v>4.7000000000000002E-3</v>
      </c>
      <c r="Y267" s="164">
        <f t="shared" si="7"/>
        <v>1.8800000000000001E-2</v>
      </c>
      <c r="Z267" s="164">
        <v>0</v>
      </c>
      <c r="AA267" s="165">
        <f t="shared" si="8"/>
        <v>0</v>
      </c>
      <c r="AR267" s="21" t="s">
        <v>214</v>
      </c>
      <c r="AT267" s="21" t="s">
        <v>282</v>
      </c>
      <c r="AU267" s="21" t="s">
        <v>100</v>
      </c>
      <c r="AY267" s="21" t="s">
        <v>152</v>
      </c>
      <c r="BE267" s="104">
        <f t="shared" si="9"/>
        <v>0</v>
      </c>
      <c r="BF267" s="104">
        <f t="shared" si="10"/>
        <v>0</v>
      </c>
      <c r="BG267" s="104">
        <f t="shared" si="11"/>
        <v>0</v>
      </c>
      <c r="BH267" s="104">
        <f t="shared" si="12"/>
        <v>0</v>
      </c>
      <c r="BI267" s="104">
        <f t="shared" si="13"/>
        <v>0</v>
      </c>
      <c r="BJ267" s="21" t="s">
        <v>84</v>
      </c>
      <c r="BK267" s="104">
        <f t="shared" si="14"/>
        <v>0</v>
      </c>
      <c r="BL267" s="21" t="s">
        <v>157</v>
      </c>
      <c r="BM267" s="21" t="s">
        <v>334</v>
      </c>
    </row>
    <row r="268" spans="2:65" s="1" customFormat="1" ht="31.5" customHeight="1">
      <c r="B268" s="130"/>
      <c r="C268" s="198" t="s">
        <v>335</v>
      </c>
      <c r="D268" s="198" t="s">
        <v>282</v>
      </c>
      <c r="E268" s="199" t="s">
        <v>336</v>
      </c>
      <c r="F268" s="269" t="s">
        <v>337</v>
      </c>
      <c r="G268" s="269"/>
      <c r="H268" s="269"/>
      <c r="I268" s="269"/>
      <c r="J268" s="200" t="s">
        <v>311</v>
      </c>
      <c r="K268" s="201">
        <v>1</v>
      </c>
      <c r="L268" s="270">
        <v>0</v>
      </c>
      <c r="M268" s="270"/>
      <c r="N268" s="271">
        <f t="shared" si="5"/>
        <v>0</v>
      </c>
      <c r="O268" s="255"/>
      <c r="P268" s="255"/>
      <c r="Q268" s="255"/>
      <c r="R268" s="133"/>
      <c r="T268" s="163" t="s">
        <v>5</v>
      </c>
      <c r="U268" s="47" t="s">
        <v>44</v>
      </c>
      <c r="V268" s="39"/>
      <c r="W268" s="164">
        <f t="shared" si="6"/>
        <v>0</v>
      </c>
      <c r="X268" s="164">
        <v>2.8999999999999998E-3</v>
      </c>
      <c r="Y268" s="164">
        <f t="shared" si="7"/>
        <v>2.8999999999999998E-3</v>
      </c>
      <c r="Z268" s="164">
        <v>0</v>
      </c>
      <c r="AA268" s="165">
        <f t="shared" si="8"/>
        <v>0</v>
      </c>
      <c r="AR268" s="21" t="s">
        <v>214</v>
      </c>
      <c r="AT268" s="21" t="s">
        <v>282</v>
      </c>
      <c r="AU268" s="21" t="s">
        <v>100</v>
      </c>
      <c r="AY268" s="21" t="s">
        <v>152</v>
      </c>
      <c r="BE268" s="104">
        <f t="shared" si="9"/>
        <v>0</v>
      </c>
      <c r="BF268" s="104">
        <f t="shared" si="10"/>
        <v>0</v>
      </c>
      <c r="BG268" s="104">
        <f t="shared" si="11"/>
        <v>0</v>
      </c>
      <c r="BH268" s="104">
        <f t="shared" si="12"/>
        <v>0</v>
      </c>
      <c r="BI268" s="104">
        <f t="shared" si="13"/>
        <v>0</v>
      </c>
      <c r="BJ268" s="21" t="s">
        <v>84</v>
      </c>
      <c r="BK268" s="104">
        <f t="shared" si="14"/>
        <v>0</v>
      </c>
      <c r="BL268" s="21" t="s">
        <v>157</v>
      </c>
      <c r="BM268" s="21" t="s">
        <v>338</v>
      </c>
    </row>
    <row r="269" spans="2:65" s="1" customFormat="1" ht="31.5" customHeight="1">
      <c r="B269" s="130"/>
      <c r="C269" s="198" t="s">
        <v>339</v>
      </c>
      <c r="D269" s="198" t="s">
        <v>282</v>
      </c>
      <c r="E269" s="199" t="s">
        <v>340</v>
      </c>
      <c r="F269" s="269" t="s">
        <v>341</v>
      </c>
      <c r="G269" s="269"/>
      <c r="H269" s="269"/>
      <c r="I269" s="269"/>
      <c r="J269" s="200" t="s">
        <v>311</v>
      </c>
      <c r="K269" s="201">
        <v>1</v>
      </c>
      <c r="L269" s="270">
        <v>0</v>
      </c>
      <c r="M269" s="270"/>
      <c r="N269" s="271">
        <f t="shared" si="5"/>
        <v>0</v>
      </c>
      <c r="O269" s="255"/>
      <c r="P269" s="255"/>
      <c r="Q269" s="255"/>
      <c r="R269" s="133"/>
      <c r="T269" s="163" t="s">
        <v>5</v>
      </c>
      <c r="U269" s="47" t="s">
        <v>44</v>
      </c>
      <c r="V269" s="39"/>
      <c r="W269" s="164">
        <f t="shared" si="6"/>
        <v>0</v>
      </c>
      <c r="X269" s="164">
        <v>3.5999999999999999E-3</v>
      </c>
      <c r="Y269" s="164">
        <f t="shared" si="7"/>
        <v>3.5999999999999999E-3</v>
      </c>
      <c r="Z269" s="164">
        <v>0</v>
      </c>
      <c r="AA269" s="165">
        <f t="shared" si="8"/>
        <v>0</v>
      </c>
      <c r="AR269" s="21" t="s">
        <v>214</v>
      </c>
      <c r="AT269" s="21" t="s">
        <v>282</v>
      </c>
      <c r="AU269" s="21" t="s">
        <v>100</v>
      </c>
      <c r="AY269" s="21" t="s">
        <v>152</v>
      </c>
      <c r="BE269" s="104">
        <f t="shared" si="9"/>
        <v>0</v>
      </c>
      <c r="BF269" s="104">
        <f t="shared" si="10"/>
        <v>0</v>
      </c>
      <c r="BG269" s="104">
        <f t="shared" si="11"/>
        <v>0</v>
      </c>
      <c r="BH269" s="104">
        <f t="shared" si="12"/>
        <v>0</v>
      </c>
      <c r="BI269" s="104">
        <f t="shared" si="13"/>
        <v>0</v>
      </c>
      <c r="BJ269" s="21" t="s">
        <v>84</v>
      </c>
      <c r="BK269" s="104">
        <f t="shared" si="14"/>
        <v>0</v>
      </c>
      <c r="BL269" s="21" t="s">
        <v>157</v>
      </c>
      <c r="BM269" s="21" t="s">
        <v>342</v>
      </c>
    </row>
    <row r="270" spans="2:65" s="1" customFormat="1" ht="31.5" customHeight="1">
      <c r="B270" s="130"/>
      <c r="C270" s="159" t="s">
        <v>343</v>
      </c>
      <c r="D270" s="159" t="s">
        <v>153</v>
      </c>
      <c r="E270" s="160" t="s">
        <v>344</v>
      </c>
      <c r="F270" s="253" t="s">
        <v>345</v>
      </c>
      <c r="G270" s="253"/>
      <c r="H270" s="253"/>
      <c r="I270" s="253"/>
      <c r="J270" s="161" t="s">
        <v>311</v>
      </c>
      <c r="K270" s="162">
        <v>4</v>
      </c>
      <c r="L270" s="254">
        <v>0</v>
      </c>
      <c r="M270" s="254"/>
      <c r="N270" s="255">
        <f t="shared" si="5"/>
        <v>0</v>
      </c>
      <c r="O270" s="255"/>
      <c r="P270" s="255"/>
      <c r="Q270" s="255"/>
      <c r="R270" s="133"/>
      <c r="T270" s="163" t="s">
        <v>5</v>
      </c>
      <c r="U270" s="47" t="s">
        <v>44</v>
      </c>
      <c r="V270" s="39"/>
      <c r="W270" s="164">
        <f t="shared" si="6"/>
        <v>0</v>
      </c>
      <c r="X270" s="164">
        <v>1.0200000000000001E-3</v>
      </c>
      <c r="Y270" s="164">
        <f t="shared" si="7"/>
        <v>4.0800000000000003E-3</v>
      </c>
      <c r="Z270" s="164">
        <v>0</v>
      </c>
      <c r="AA270" s="165">
        <f t="shared" si="8"/>
        <v>0</v>
      </c>
      <c r="AR270" s="21" t="s">
        <v>157</v>
      </c>
      <c r="AT270" s="21" t="s">
        <v>153</v>
      </c>
      <c r="AU270" s="21" t="s">
        <v>100</v>
      </c>
      <c r="AY270" s="21" t="s">
        <v>152</v>
      </c>
      <c r="BE270" s="104">
        <f t="shared" si="9"/>
        <v>0</v>
      </c>
      <c r="BF270" s="104">
        <f t="shared" si="10"/>
        <v>0</v>
      </c>
      <c r="BG270" s="104">
        <f t="shared" si="11"/>
        <v>0</v>
      </c>
      <c r="BH270" s="104">
        <f t="shared" si="12"/>
        <v>0</v>
      </c>
      <c r="BI270" s="104">
        <f t="shared" si="13"/>
        <v>0</v>
      </c>
      <c r="BJ270" s="21" t="s">
        <v>84</v>
      </c>
      <c r="BK270" s="104">
        <f t="shared" si="14"/>
        <v>0</v>
      </c>
      <c r="BL270" s="21" t="s">
        <v>157</v>
      </c>
      <c r="BM270" s="21" t="s">
        <v>346</v>
      </c>
    </row>
    <row r="271" spans="2:65" s="10" customFormat="1" ht="22.5" customHeight="1">
      <c r="B271" s="166"/>
      <c r="C271" s="167"/>
      <c r="D271" s="167"/>
      <c r="E271" s="168" t="s">
        <v>5</v>
      </c>
      <c r="F271" s="272" t="s">
        <v>347</v>
      </c>
      <c r="G271" s="273"/>
      <c r="H271" s="273"/>
      <c r="I271" s="273"/>
      <c r="J271" s="167"/>
      <c r="K271" s="169">
        <v>2</v>
      </c>
      <c r="L271" s="167"/>
      <c r="M271" s="167"/>
      <c r="N271" s="167"/>
      <c r="O271" s="167"/>
      <c r="P271" s="167"/>
      <c r="Q271" s="167"/>
      <c r="R271" s="170"/>
      <c r="T271" s="171"/>
      <c r="U271" s="167"/>
      <c r="V271" s="167"/>
      <c r="W271" s="167"/>
      <c r="X271" s="167"/>
      <c r="Y271" s="167"/>
      <c r="Z271" s="167"/>
      <c r="AA271" s="172"/>
      <c r="AT271" s="173" t="s">
        <v>161</v>
      </c>
      <c r="AU271" s="173" t="s">
        <v>100</v>
      </c>
      <c r="AV271" s="10" t="s">
        <v>100</v>
      </c>
      <c r="AW271" s="10" t="s">
        <v>36</v>
      </c>
      <c r="AX271" s="10" t="s">
        <v>79</v>
      </c>
      <c r="AY271" s="173" t="s">
        <v>152</v>
      </c>
    </row>
    <row r="272" spans="2:65" s="10" customFormat="1" ht="22.5" customHeight="1">
      <c r="B272" s="166"/>
      <c r="C272" s="167"/>
      <c r="D272" s="167"/>
      <c r="E272" s="168" t="s">
        <v>5</v>
      </c>
      <c r="F272" s="267" t="s">
        <v>348</v>
      </c>
      <c r="G272" s="268"/>
      <c r="H272" s="268"/>
      <c r="I272" s="268"/>
      <c r="J272" s="167"/>
      <c r="K272" s="169">
        <v>1</v>
      </c>
      <c r="L272" s="167"/>
      <c r="M272" s="167"/>
      <c r="N272" s="167"/>
      <c r="O272" s="167"/>
      <c r="P272" s="167"/>
      <c r="Q272" s="167"/>
      <c r="R272" s="170"/>
      <c r="T272" s="171"/>
      <c r="U272" s="167"/>
      <c r="V272" s="167"/>
      <c r="W272" s="167"/>
      <c r="X272" s="167"/>
      <c r="Y272" s="167"/>
      <c r="Z272" s="167"/>
      <c r="AA272" s="172"/>
      <c r="AT272" s="173" t="s">
        <v>161</v>
      </c>
      <c r="AU272" s="173" t="s">
        <v>100</v>
      </c>
      <c r="AV272" s="10" t="s">
        <v>100</v>
      </c>
      <c r="AW272" s="10" t="s">
        <v>36</v>
      </c>
      <c r="AX272" s="10" t="s">
        <v>79</v>
      </c>
      <c r="AY272" s="173" t="s">
        <v>152</v>
      </c>
    </row>
    <row r="273" spans="2:65" s="10" customFormat="1" ht="22.5" customHeight="1">
      <c r="B273" s="166"/>
      <c r="C273" s="167"/>
      <c r="D273" s="167"/>
      <c r="E273" s="168" t="s">
        <v>5</v>
      </c>
      <c r="F273" s="267" t="s">
        <v>349</v>
      </c>
      <c r="G273" s="268"/>
      <c r="H273" s="268"/>
      <c r="I273" s="268"/>
      <c r="J273" s="167"/>
      <c r="K273" s="169">
        <v>1</v>
      </c>
      <c r="L273" s="167"/>
      <c r="M273" s="167"/>
      <c r="N273" s="167"/>
      <c r="O273" s="167"/>
      <c r="P273" s="167"/>
      <c r="Q273" s="167"/>
      <c r="R273" s="170"/>
      <c r="T273" s="171"/>
      <c r="U273" s="167"/>
      <c r="V273" s="167"/>
      <c r="W273" s="167"/>
      <c r="X273" s="167"/>
      <c r="Y273" s="167"/>
      <c r="Z273" s="167"/>
      <c r="AA273" s="172"/>
      <c r="AT273" s="173" t="s">
        <v>161</v>
      </c>
      <c r="AU273" s="173" t="s">
        <v>100</v>
      </c>
      <c r="AV273" s="10" t="s">
        <v>100</v>
      </c>
      <c r="AW273" s="10" t="s">
        <v>36</v>
      </c>
      <c r="AX273" s="10" t="s">
        <v>79</v>
      </c>
      <c r="AY273" s="173" t="s">
        <v>152</v>
      </c>
    </row>
    <row r="274" spans="2:65" s="12" customFormat="1" ht="22.5" customHeight="1">
      <c r="B274" s="182"/>
      <c r="C274" s="183"/>
      <c r="D274" s="183"/>
      <c r="E274" s="184" t="s">
        <v>5</v>
      </c>
      <c r="F274" s="274" t="s">
        <v>167</v>
      </c>
      <c r="G274" s="275"/>
      <c r="H274" s="275"/>
      <c r="I274" s="275"/>
      <c r="J274" s="183"/>
      <c r="K274" s="185">
        <v>4</v>
      </c>
      <c r="L274" s="183"/>
      <c r="M274" s="183"/>
      <c r="N274" s="183"/>
      <c r="O274" s="183"/>
      <c r="P274" s="183"/>
      <c r="Q274" s="183"/>
      <c r="R274" s="186"/>
      <c r="T274" s="187"/>
      <c r="U274" s="183"/>
      <c r="V274" s="183"/>
      <c r="W274" s="183"/>
      <c r="X274" s="183"/>
      <c r="Y274" s="183"/>
      <c r="Z274" s="183"/>
      <c r="AA274" s="188"/>
      <c r="AT274" s="189" t="s">
        <v>161</v>
      </c>
      <c r="AU274" s="189" t="s">
        <v>100</v>
      </c>
      <c r="AV274" s="12" t="s">
        <v>157</v>
      </c>
      <c r="AW274" s="12" t="s">
        <v>36</v>
      </c>
      <c r="AX274" s="12" t="s">
        <v>84</v>
      </c>
      <c r="AY274" s="189" t="s">
        <v>152</v>
      </c>
    </row>
    <row r="275" spans="2:65" s="1" customFormat="1" ht="31.5" customHeight="1">
      <c r="B275" s="130"/>
      <c r="C275" s="198" t="s">
        <v>350</v>
      </c>
      <c r="D275" s="198" t="s">
        <v>282</v>
      </c>
      <c r="E275" s="199" t="s">
        <v>351</v>
      </c>
      <c r="F275" s="269" t="s">
        <v>352</v>
      </c>
      <c r="G275" s="269"/>
      <c r="H275" s="269"/>
      <c r="I275" s="269"/>
      <c r="J275" s="200" t="s">
        <v>311</v>
      </c>
      <c r="K275" s="201">
        <v>1</v>
      </c>
      <c r="L275" s="270">
        <v>0</v>
      </c>
      <c r="M275" s="270"/>
      <c r="N275" s="271">
        <f>ROUND(L275*K275,2)</f>
        <v>0</v>
      </c>
      <c r="O275" s="255"/>
      <c r="P275" s="255"/>
      <c r="Q275" s="255"/>
      <c r="R275" s="133"/>
      <c r="T275" s="163" t="s">
        <v>5</v>
      </c>
      <c r="U275" s="47" t="s">
        <v>44</v>
      </c>
      <c r="V275" s="39"/>
      <c r="W275" s="164">
        <f>V275*K275</f>
        <v>0</v>
      </c>
      <c r="X275" s="164">
        <v>1.2500000000000001E-2</v>
      </c>
      <c r="Y275" s="164">
        <f>X275*K275</f>
        <v>1.2500000000000001E-2</v>
      </c>
      <c r="Z275" s="164">
        <v>0</v>
      </c>
      <c r="AA275" s="165">
        <f>Z275*K275</f>
        <v>0</v>
      </c>
      <c r="AR275" s="21" t="s">
        <v>214</v>
      </c>
      <c r="AT275" s="21" t="s">
        <v>282</v>
      </c>
      <c r="AU275" s="21" t="s">
        <v>100</v>
      </c>
      <c r="AY275" s="21" t="s">
        <v>152</v>
      </c>
      <c r="BE275" s="104">
        <f>IF(U275="základní",N275,0)</f>
        <v>0</v>
      </c>
      <c r="BF275" s="104">
        <f>IF(U275="snížená",N275,0)</f>
        <v>0</v>
      </c>
      <c r="BG275" s="104">
        <f>IF(U275="zákl. přenesená",N275,0)</f>
        <v>0</v>
      </c>
      <c r="BH275" s="104">
        <f>IF(U275="sníž. přenesená",N275,0)</f>
        <v>0</v>
      </c>
      <c r="BI275" s="104">
        <f>IF(U275="nulová",N275,0)</f>
        <v>0</v>
      </c>
      <c r="BJ275" s="21" t="s">
        <v>84</v>
      </c>
      <c r="BK275" s="104">
        <f>ROUND(L275*K275,2)</f>
        <v>0</v>
      </c>
      <c r="BL275" s="21" t="s">
        <v>157</v>
      </c>
      <c r="BM275" s="21" t="s">
        <v>353</v>
      </c>
    </row>
    <row r="276" spans="2:65" s="1" customFormat="1" ht="31.5" customHeight="1">
      <c r="B276" s="130"/>
      <c r="C276" s="198" t="s">
        <v>354</v>
      </c>
      <c r="D276" s="198" t="s">
        <v>282</v>
      </c>
      <c r="E276" s="199" t="s">
        <v>355</v>
      </c>
      <c r="F276" s="269" t="s">
        <v>356</v>
      </c>
      <c r="G276" s="269"/>
      <c r="H276" s="269"/>
      <c r="I276" s="269"/>
      <c r="J276" s="200" t="s">
        <v>311</v>
      </c>
      <c r="K276" s="201">
        <v>1</v>
      </c>
      <c r="L276" s="270">
        <v>0</v>
      </c>
      <c r="M276" s="270"/>
      <c r="N276" s="271">
        <f>ROUND(L276*K276,2)</f>
        <v>0</v>
      </c>
      <c r="O276" s="255"/>
      <c r="P276" s="255"/>
      <c r="Q276" s="255"/>
      <c r="R276" s="133"/>
      <c r="T276" s="163" t="s">
        <v>5</v>
      </c>
      <c r="U276" s="47" t="s">
        <v>44</v>
      </c>
      <c r="V276" s="39"/>
      <c r="W276" s="164">
        <f>V276*K276</f>
        <v>0</v>
      </c>
      <c r="X276" s="164">
        <v>1.5299999999999999E-2</v>
      </c>
      <c r="Y276" s="164">
        <f>X276*K276</f>
        <v>1.5299999999999999E-2</v>
      </c>
      <c r="Z276" s="164">
        <v>0</v>
      </c>
      <c r="AA276" s="165">
        <f>Z276*K276</f>
        <v>0</v>
      </c>
      <c r="AR276" s="21" t="s">
        <v>214</v>
      </c>
      <c r="AT276" s="21" t="s">
        <v>282</v>
      </c>
      <c r="AU276" s="21" t="s">
        <v>100</v>
      </c>
      <c r="AY276" s="21" t="s">
        <v>152</v>
      </c>
      <c r="BE276" s="104">
        <f>IF(U276="základní",N276,0)</f>
        <v>0</v>
      </c>
      <c r="BF276" s="104">
        <f>IF(U276="snížená",N276,0)</f>
        <v>0</v>
      </c>
      <c r="BG276" s="104">
        <f>IF(U276="zákl. přenesená",N276,0)</f>
        <v>0</v>
      </c>
      <c r="BH276" s="104">
        <f>IF(U276="sníž. přenesená",N276,0)</f>
        <v>0</v>
      </c>
      <c r="BI276" s="104">
        <f>IF(U276="nulová",N276,0)</f>
        <v>0</v>
      </c>
      <c r="BJ276" s="21" t="s">
        <v>84</v>
      </c>
      <c r="BK276" s="104">
        <f>ROUND(L276*K276,2)</f>
        <v>0</v>
      </c>
      <c r="BL276" s="21" t="s">
        <v>157</v>
      </c>
      <c r="BM276" s="21" t="s">
        <v>357</v>
      </c>
    </row>
    <row r="277" spans="2:65" s="1" customFormat="1" ht="31.5" customHeight="1">
      <c r="B277" s="130"/>
      <c r="C277" s="198" t="s">
        <v>358</v>
      </c>
      <c r="D277" s="198" t="s">
        <v>282</v>
      </c>
      <c r="E277" s="199" t="s">
        <v>359</v>
      </c>
      <c r="F277" s="269" t="s">
        <v>360</v>
      </c>
      <c r="G277" s="269"/>
      <c r="H277" s="269"/>
      <c r="I277" s="269"/>
      <c r="J277" s="200" t="s">
        <v>311</v>
      </c>
      <c r="K277" s="201">
        <v>2</v>
      </c>
      <c r="L277" s="270">
        <v>0</v>
      </c>
      <c r="M277" s="270"/>
      <c r="N277" s="271">
        <f>ROUND(L277*K277,2)</f>
        <v>0</v>
      </c>
      <c r="O277" s="255"/>
      <c r="P277" s="255"/>
      <c r="Q277" s="255"/>
      <c r="R277" s="133"/>
      <c r="T277" s="163" t="s">
        <v>5</v>
      </c>
      <c r="U277" s="47" t="s">
        <v>44</v>
      </c>
      <c r="V277" s="39"/>
      <c r="W277" s="164">
        <f>V277*K277</f>
        <v>0</v>
      </c>
      <c r="X277" s="164">
        <v>1.43E-2</v>
      </c>
      <c r="Y277" s="164">
        <f>X277*K277</f>
        <v>2.86E-2</v>
      </c>
      <c r="Z277" s="164">
        <v>0</v>
      </c>
      <c r="AA277" s="165">
        <f>Z277*K277</f>
        <v>0</v>
      </c>
      <c r="AR277" s="21" t="s">
        <v>214</v>
      </c>
      <c r="AT277" s="21" t="s">
        <v>282</v>
      </c>
      <c r="AU277" s="21" t="s">
        <v>100</v>
      </c>
      <c r="AY277" s="21" t="s">
        <v>152</v>
      </c>
      <c r="BE277" s="104">
        <f>IF(U277="základní",N277,0)</f>
        <v>0</v>
      </c>
      <c r="BF277" s="104">
        <f>IF(U277="snížená",N277,0)</f>
        <v>0</v>
      </c>
      <c r="BG277" s="104">
        <f>IF(U277="zákl. přenesená",N277,0)</f>
        <v>0</v>
      </c>
      <c r="BH277" s="104">
        <f>IF(U277="sníž. přenesená",N277,0)</f>
        <v>0</v>
      </c>
      <c r="BI277" s="104">
        <f>IF(U277="nulová",N277,0)</f>
        <v>0</v>
      </c>
      <c r="BJ277" s="21" t="s">
        <v>84</v>
      </c>
      <c r="BK277" s="104">
        <f>ROUND(L277*K277,2)</f>
        <v>0</v>
      </c>
      <c r="BL277" s="21" t="s">
        <v>157</v>
      </c>
      <c r="BM277" s="21" t="s">
        <v>361</v>
      </c>
    </row>
    <row r="278" spans="2:65" s="1" customFormat="1" ht="31.5" customHeight="1">
      <c r="B278" s="130"/>
      <c r="C278" s="159" t="s">
        <v>362</v>
      </c>
      <c r="D278" s="159" t="s">
        <v>153</v>
      </c>
      <c r="E278" s="160" t="s">
        <v>363</v>
      </c>
      <c r="F278" s="253" t="s">
        <v>364</v>
      </c>
      <c r="G278" s="253"/>
      <c r="H278" s="253"/>
      <c r="I278" s="253"/>
      <c r="J278" s="161" t="s">
        <v>170</v>
      </c>
      <c r="K278" s="162">
        <v>13.94</v>
      </c>
      <c r="L278" s="254">
        <v>0</v>
      </c>
      <c r="M278" s="254"/>
      <c r="N278" s="255">
        <f>ROUND(L278*K278,2)</f>
        <v>0</v>
      </c>
      <c r="O278" s="255"/>
      <c r="P278" s="255"/>
      <c r="Q278" s="255"/>
      <c r="R278" s="133"/>
      <c r="T278" s="163" t="s">
        <v>5</v>
      </c>
      <c r="U278" s="47" t="s">
        <v>44</v>
      </c>
      <c r="V278" s="39"/>
      <c r="W278" s="164">
        <f>V278*K278</f>
        <v>0</v>
      </c>
      <c r="X278" s="164">
        <v>0</v>
      </c>
      <c r="Y278" s="164">
        <f>X278*K278</f>
        <v>0</v>
      </c>
      <c r="Z278" s="164">
        <v>0</v>
      </c>
      <c r="AA278" s="165">
        <f>Z278*K278</f>
        <v>0</v>
      </c>
      <c r="AR278" s="21" t="s">
        <v>157</v>
      </c>
      <c r="AT278" s="21" t="s">
        <v>153</v>
      </c>
      <c r="AU278" s="21" t="s">
        <v>100</v>
      </c>
      <c r="AY278" s="21" t="s">
        <v>152</v>
      </c>
      <c r="BE278" s="104">
        <f>IF(U278="základní",N278,0)</f>
        <v>0</v>
      </c>
      <c r="BF278" s="104">
        <f>IF(U278="snížená",N278,0)</f>
        <v>0</v>
      </c>
      <c r="BG278" s="104">
        <f>IF(U278="zákl. přenesená",N278,0)</f>
        <v>0</v>
      </c>
      <c r="BH278" s="104">
        <f>IF(U278="sníž. přenesená",N278,0)</f>
        <v>0</v>
      </c>
      <c r="BI278" s="104">
        <f>IF(U278="nulová",N278,0)</f>
        <v>0</v>
      </c>
      <c r="BJ278" s="21" t="s">
        <v>84</v>
      </c>
      <c r="BK278" s="104">
        <f>ROUND(L278*K278,2)</f>
        <v>0</v>
      </c>
      <c r="BL278" s="21" t="s">
        <v>157</v>
      </c>
      <c r="BM278" s="21" t="s">
        <v>365</v>
      </c>
    </row>
    <row r="279" spans="2:65" s="10" customFormat="1" ht="22.5" customHeight="1">
      <c r="B279" s="166"/>
      <c r="C279" s="167"/>
      <c r="D279" s="167"/>
      <c r="E279" s="168" t="s">
        <v>5</v>
      </c>
      <c r="F279" s="272" t="s">
        <v>366</v>
      </c>
      <c r="G279" s="273"/>
      <c r="H279" s="273"/>
      <c r="I279" s="273"/>
      <c r="J279" s="167"/>
      <c r="K279" s="169">
        <v>13.94</v>
      </c>
      <c r="L279" s="167"/>
      <c r="M279" s="167"/>
      <c r="N279" s="167"/>
      <c r="O279" s="167"/>
      <c r="P279" s="167"/>
      <c r="Q279" s="167"/>
      <c r="R279" s="170"/>
      <c r="T279" s="171"/>
      <c r="U279" s="167"/>
      <c r="V279" s="167"/>
      <c r="W279" s="167"/>
      <c r="X279" s="167"/>
      <c r="Y279" s="167"/>
      <c r="Z279" s="167"/>
      <c r="AA279" s="172"/>
      <c r="AT279" s="173" t="s">
        <v>161</v>
      </c>
      <c r="AU279" s="173" t="s">
        <v>100</v>
      </c>
      <c r="AV279" s="10" t="s">
        <v>100</v>
      </c>
      <c r="AW279" s="10" t="s">
        <v>36</v>
      </c>
      <c r="AX279" s="10" t="s">
        <v>84</v>
      </c>
      <c r="AY279" s="173" t="s">
        <v>152</v>
      </c>
    </row>
    <row r="280" spans="2:65" s="1" customFormat="1" ht="31.5" customHeight="1">
      <c r="B280" s="130"/>
      <c r="C280" s="198" t="s">
        <v>367</v>
      </c>
      <c r="D280" s="198" t="s">
        <v>282</v>
      </c>
      <c r="E280" s="199" t="s">
        <v>368</v>
      </c>
      <c r="F280" s="269" t="s">
        <v>369</v>
      </c>
      <c r="G280" s="269"/>
      <c r="H280" s="269"/>
      <c r="I280" s="269"/>
      <c r="J280" s="200" t="s">
        <v>170</v>
      </c>
      <c r="K280" s="201">
        <v>14.637</v>
      </c>
      <c r="L280" s="270">
        <v>0</v>
      </c>
      <c r="M280" s="270"/>
      <c r="N280" s="271">
        <f>ROUND(L280*K280,2)</f>
        <v>0</v>
      </c>
      <c r="O280" s="255"/>
      <c r="P280" s="255"/>
      <c r="Q280" s="255"/>
      <c r="R280" s="133"/>
      <c r="T280" s="163" t="s">
        <v>5</v>
      </c>
      <c r="U280" s="47" t="s">
        <v>44</v>
      </c>
      <c r="V280" s="39"/>
      <c r="W280" s="164">
        <f>V280*K280</f>
        <v>0</v>
      </c>
      <c r="X280" s="164">
        <v>2.7E-4</v>
      </c>
      <c r="Y280" s="164">
        <f>X280*K280</f>
        <v>3.9519899999999998E-3</v>
      </c>
      <c r="Z280" s="164">
        <v>0</v>
      </c>
      <c r="AA280" s="165">
        <f>Z280*K280</f>
        <v>0</v>
      </c>
      <c r="AR280" s="21" t="s">
        <v>214</v>
      </c>
      <c r="AT280" s="21" t="s">
        <v>282</v>
      </c>
      <c r="AU280" s="21" t="s">
        <v>100</v>
      </c>
      <c r="AY280" s="21" t="s">
        <v>152</v>
      </c>
      <c r="BE280" s="104">
        <f>IF(U280="základní",N280,0)</f>
        <v>0</v>
      </c>
      <c r="BF280" s="104">
        <f>IF(U280="snížená",N280,0)</f>
        <v>0</v>
      </c>
      <c r="BG280" s="104">
        <f>IF(U280="zákl. přenesená",N280,0)</f>
        <v>0</v>
      </c>
      <c r="BH280" s="104">
        <f>IF(U280="sníž. přenesená",N280,0)</f>
        <v>0</v>
      </c>
      <c r="BI280" s="104">
        <f>IF(U280="nulová",N280,0)</f>
        <v>0</v>
      </c>
      <c r="BJ280" s="21" t="s">
        <v>84</v>
      </c>
      <c r="BK280" s="104">
        <f>ROUND(L280*K280,2)</f>
        <v>0</v>
      </c>
      <c r="BL280" s="21" t="s">
        <v>157</v>
      </c>
      <c r="BM280" s="21" t="s">
        <v>370</v>
      </c>
    </row>
    <row r="281" spans="2:65" s="11" customFormat="1" ht="22.5" customHeight="1">
      <c r="B281" s="174"/>
      <c r="C281" s="175"/>
      <c r="D281" s="175"/>
      <c r="E281" s="176" t="s">
        <v>5</v>
      </c>
      <c r="F281" s="265" t="s">
        <v>371</v>
      </c>
      <c r="G281" s="266"/>
      <c r="H281" s="266"/>
      <c r="I281" s="266"/>
      <c r="J281" s="175"/>
      <c r="K281" s="177" t="s">
        <v>5</v>
      </c>
      <c r="L281" s="175"/>
      <c r="M281" s="175"/>
      <c r="N281" s="175"/>
      <c r="O281" s="175"/>
      <c r="P281" s="175"/>
      <c r="Q281" s="175"/>
      <c r="R281" s="178"/>
      <c r="T281" s="179"/>
      <c r="U281" s="175"/>
      <c r="V281" s="175"/>
      <c r="W281" s="175"/>
      <c r="X281" s="175"/>
      <c r="Y281" s="175"/>
      <c r="Z281" s="175"/>
      <c r="AA281" s="180"/>
      <c r="AT281" s="181" t="s">
        <v>161</v>
      </c>
      <c r="AU281" s="181" t="s">
        <v>100</v>
      </c>
      <c r="AV281" s="11" t="s">
        <v>84</v>
      </c>
      <c r="AW281" s="11" t="s">
        <v>36</v>
      </c>
      <c r="AX281" s="11" t="s">
        <v>79</v>
      </c>
      <c r="AY281" s="181" t="s">
        <v>152</v>
      </c>
    </row>
    <row r="282" spans="2:65" s="10" customFormat="1" ht="22.5" customHeight="1">
      <c r="B282" s="166"/>
      <c r="C282" s="167"/>
      <c r="D282" s="167"/>
      <c r="E282" s="168" t="s">
        <v>5</v>
      </c>
      <c r="F282" s="267" t="s">
        <v>372</v>
      </c>
      <c r="G282" s="268"/>
      <c r="H282" s="268"/>
      <c r="I282" s="268"/>
      <c r="J282" s="167"/>
      <c r="K282" s="169">
        <v>14.637</v>
      </c>
      <c r="L282" s="167"/>
      <c r="M282" s="167"/>
      <c r="N282" s="167"/>
      <c r="O282" s="167"/>
      <c r="P282" s="167"/>
      <c r="Q282" s="167"/>
      <c r="R282" s="170"/>
      <c r="T282" s="171"/>
      <c r="U282" s="167"/>
      <c r="V282" s="167"/>
      <c r="W282" s="167"/>
      <c r="X282" s="167"/>
      <c r="Y282" s="167"/>
      <c r="Z282" s="167"/>
      <c r="AA282" s="172"/>
      <c r="AT282" s="173" t="s">
        <v>161</v>
      </c>
      <c r="AU282" s="173" t="s">
        <v>100</v>
      </c>
      <c r="AV282" s="10" t="s">
        <v>100</v>
      </c>
      <c r="AW282" s="10" t="s">
        <v>36</v>
      </c>
      <c r="AX282" s="10" t="s">
        <v>84</v>
      </c>
      <c r="AY282" s="173" t="s">
        <v>152</v>
      </c>
    </row>
    <row r="283" spans="2:65" s="1" customFormat="1" ht="31.5" customHeight="1">
      <c r="B283" s="130"/>
      <c r="C283" s="159" t="s">
        <v>373</v>
      </c>
      <c r="D283" s="159" t="s">
        <v>153</v>
      </c>
      <c r="E283" s="160" t="s">
        <v>374</v>
      </c>
      <c r="F283" s="253" t="s">
        <v>375</v>
      </c>
      <c r="G283" s="253"/>
      <c r="H283" s="253"/>
      <c r="I283" s="253"/>
      <c r="J283" s="161" t="s">
        <v>170</v>
      </c>
      <c r="K283" s="162">
        <v>32.21</v>
      </c>
      <c r="L283" s="254">
        <v>0</v>
      </c>
      <c r="M283" s="254"/>
      <c r="N283" s="255">
        <f>ROUND(L283*K283,2)</f>
        <v>0</v>
      </c>
      <c r="O283" s="255"/>
      <c r="P283" s="255"/>
      <c r="Q283" s="255"/>
      <c r="R283" s="133"/>
      <c r="T283" s="163" t="s">
        <v>5</v>
      </c>
      <c r="U283" s="47" t="s">
        <v>44</v>
      </c>
      <c r="V283" s="39"/>
      <c r="W283" s="164">
        <f>V283*K283</f>
        <v>0</v>
      </c>
      <c r="X283" s="164">
        <v>0</v>
      </c>
      <c r="Y283" s="164">
        <f>X283*K283</f>
        <v>0</v>
      </c>
      <c r="Z283" s="164">
        <v>0</v>
      </c>
      <c r="AA283" s="165">
        <f>Z283*K283</f>
        <v>0</v>
      </c>
      <c r="AR283" s="21" t="s">
        <v>157</v>
      </c>
      <c r="AT283" s="21" t="s">
        <v>153</v>
      </c>
      <c r="AU283" s="21" t="s">
        <v>100</v>
      </c>
      <c r="AY283" s="21" t="s">
        <v>152</v>
      </c>
      <c r="BE283" s="104">
        <f>IF(U283="základní",N283,0)</f>
        <v>0</v>
      </c>
      <c r="BF283" s="104">
        <f>IF(U283="snížená",N283,0)</f>
        <v>0</v>
      </c>
      <c r="BG283" s="104">
        <f>IF(U283="zákl. přenesená",N283,0)</f>
        <v>0</v>
      </c>
      <c r="BH283" s="104">
        <f>IF(U283="sníž. přenesená",N283,0)</f>
        <v>0</v>
      </c>
      <c r="BI283" s="104">
        <f>IF(U283="nulová",N283,0)</f>
        <v>0</v>
      </c>
      <c r="BJ283" s="21" t="s">
        <v>84</v>
      </c>
      <c r="BK283" s="104">
        <f>ROUND(L283*K283,2)</f>
        <v>0</v>
      </c>
      <c r="BL283" s="21" t="s">
        <v>157</v>
      </c>
      <c r="BM283" s="21" t="s">
        <v>376</v>
      </c>
    </row>
    <row r="284" spans="2:65" s="10" customFormat="1" ht="22.5" customHeight="1">
      <c r="B284" s="166"/>
      <c r="C284" s="167"/>
      <c r="D284" s="167"/>
      <c r="E284" s="168" t="s">
        <v>5</v>
      </c>
      <c r="F284" s="272" t="s">
        <v>377</v>
      </c>
      <c r="G284" s="273"/>
      <c r="H284" s="273"/>
      <c r="I284" s="273"/>
      <c r="J284" s="167"/>
      <c r="K284" s="169">
        <v>21.85</v>
      </c>
      <c r="L284" s="167"/>
      <c r="M284" s="167"/>
      <c r="N284" s="167"/>
      <c r="O284" s="167"/>
      <c r="P284" s="167"/>
      <c r="Q284" s="167"/>
      <c r="R284" s="170"/>
      <c r="T284" s="171"/>
      <c r="U284" s="167"/>
      <c r="V284" s="167"/>
      <c r="W284" s="167"/>
      <c r="X284" s="167"/>
      <c r="Y284" s="167"/>
      <c r="Z284" s="167"/>
      <c r="AA284" s="172"/>
      <c r="AT284" s="173" t="s">
        <v>161</v>
      </c>
      <c r="AU284" s="173" t="s">
        <v>100</v>
      </c>
      <c r="AV284" s="10" t="s">
        <v>100</v>
      </c>
      <c r="AW284" s="10" t="s">
        <v>36</v>
      </c>
      <c r="AX284" s="10" t="s">
        <v>79</v>
      </c>
      <c r="AY284" s="173" t="s">
        <v>152</v>
      </c>
    </row>
    <row r="285" spans="2:65" s="10" customFormat="1" ht="22.5" customHeight="1">
      <c r="B285" s="166"/>
      <c r="C285" s="167"/>
      <c r="D285" s="167"/>
      <c r="E285" s="168" t="s">
        <v>5</v>
      </c>
      <c r="F285" s="267" t="s">
        <v>378</v>
      </c>
      <c r="G285" s="268"/>
      <c r="H285" s="268"/>
      <c r="I285" s="268"/>
      <c r="J285" s="167"/>
      <c r="K285" s="169">
        <v>10.36</v>
      </c>
      <c r="L285" s="167"/>
      <c r="M285" s="167"/>
      <c r="N285" s="167"/>
      <c r="O285" s="167"/>
      <c r="P285" s="167"/>
      <c r="Q285" s="167"/>
      <c r="R285" s="170"/>
      <c r="T285" s="171"/>
      <c r="U285" s="167"/>
      <c r="V285" s="167"/>
      <c r="W285" s="167"/>
      <c r="X285" s="167"/>
      <c r="Y285" s="167"/>
      <c r="Z285" s="167"/>
      <c r="AA285" s="172"/>
      <c r="AT285" s="173" t="s">
        <v>161</v>
      </c>
      <c r="AU285" s="173" t="s">
        <v>100</v>
      </c>
      <c r="AV285" s="10" t="s">
        <v>100</v>
      </c>
      <c r="AW285" s="10" t="s">
        <v>36</v>
      </c>
      <c r="AX285" s="10" t="s">
        <v>79</v>
      </c>
      <c r="AY285" s="173" t="s">
        <v>152</v>
      </c>
    </row>
    <row r="286" spans="2:65" s="12" customFormat="1" ht="22.5" customHeight="1">
      <c r="B286" s="182"/>
      <c r="C286" s="183"/>
      <c r="D286" s="183"/>
      <c r="E286" s="184" t="s">
        <v>5</v>
      </c>
      <c r="F286" s="274" t="s">
        <v>167</v>
      </c>
      <c r="G286" s="275"/>
      <c r="H286" s="275"/>
      <c r="I286" s="275"/>
      <c r="J286" s="183"/>
      <c r="K286" s="185">
        <v>32.21</v>
      </c>
      <c r="L286" s="183"/>
      <c r="M286" s="183"/>
      <c r="N286" s="183"/>
      <c r="O286" s="183"/>
      <c r="P286" s="183"/>
      <c r="Q286" s="183"/>
      <c r="R286" s="186"/>
      <c r="T286" s="187"/>
      <c r="U286" s="183"/>
      <c r="V286" s="183"/>
      <c r="W286" s="183"/>
      <c r="X286" s="183"/>
      <c r="Y286" s="183"/>
      <c r="Z286" s="183"/>
      <c r="AA286" s="188"/>
      <c r="AT286" s="189" t="s">
        <v>161</v>
      </c>
      <c r="AU286" s="189" t="s">
        <v>100</v>
      </c>
      <c r="AV286" s="12" t="s">
        <v>157</v>
      </c>
      <c r="AW286" s="12" t="s">
        <v>36</v>
      </c>
      <c r="AX286" s="12" t="s">
        <v>84</v>
      </c>
      <c r="AY286" s="189" t="s">
        <v>152</v>
      </c>
    </row>
    <row r="287" spans="2:65" s="1" customFormat="1" ht="31.5" customHeight="1">
      <c r="B287" s="130"/>
      <c r="C287" s="198" t="s">
        <v>379</v>
      </c>
      <c r="D287" s="198" t="s">
        <v>282</v>
      </c>
      <c r="E287" s="199" t="s">
        <v>380</v>
      </c>
      <c r="F287" s="269" t="s">
        <v>381</v>
      </c>
      <c r="G287" s="269"/>
      <c r="H287" s="269"/>
      <c r="I287" s="269"/>
      <c r="J287" s="200" t="s">
        <v>170</v>
      </c>
      <c r="K287" s="201">
        <v>33.820999999999998</v>
      </c>
      <c r="L287" s="270">
        <v>0</v>
      </c>
      <c r="M287" s="270"/>
      <c r="N287" s="271">
        <f>ROUND(L287*K287,2)</f>
        <v>0</v>
      </c>
      <c r="O287" s="255"/>
      <c r="P287" s="255"/>
      <c r="Q287" s="255"/>
      <c r="R287" s="133"/>
      <c r="T287" s="163" t="s">
        <v>5</v>
      </c>
      <c r="U287" s="47" t="s">
        <v>44</v>
      </c>
      <c r="V287" s="39"/>
      <c r="W287" s="164">
        <f>V287*K287</f>
        <v>0</v>
      </c>
      <c r="X287" s="164">
        <v>1.06E-3</v>
      </c>
      <c r="Y287" s="164">
        <f>X287*K287</f>
        <v>3.5850259999999995E-2</v>
      </c>
      <c r="Z287" s="164">
        <v>0</v>
      </c>
      <c r="AA287" s="165">
        <f>Z287*K287</f>
        <v>0</v>
      </c>
      <c r="AR287" s="21" t="s">
        <v>214</v>
      </c>
      <c r="AT287" s="21" t="s">
        <v>282</v>
      </c>
      <c r="AU287" s="21" t="s">
        <v>100</v>
      </c>
      <c r="AY287" s="21" t="s">
        <v>152</v>
      </c>
      <c r="BE287" s="104">
        <f>IF(U287="základní",N287,0)</f>
        <v>0</v>
      </c>
      <c r="BF287" s="104">
        <f>IF(U287="snížená",N287,0)</f>
        <v>0</v>
      </c>
      <c r="BG287" s="104">
        <f>IF(U287="zákl. přenesená",N287,0)</f>
        <v>0</v>
      </c>
      <c r="BH287" s="104">
        <f>IF(U287="sníž. přenesená",N287,0)</f>
        <v>0</v>
      </c>
      <c r="BI287" s="104">
        <f>IF(U287="nulová",N287,0)</f>
        <v>0</v>
      </c>
      <c r="BJ287" s="21" t="s">
        <v>84</v>
      </c>
      <c r="BK287" s="104">
        <f>ROUND(L287*K287,2)</f>
        <v>0</v>
      </c>
      <c r="BL287" s="21" t="s">
        <v>157</v>
      </c>
      <c r="BM287" s="21" t="s">
        <v>382</v>
      </c>
    </row>
    <row r="288" spans="2:65" s="11" customFormat="1" ht="22.5" customHeight="1">
      <c r="B288" s="174"/>
      <c r="C288" s="175"/>
      <c r="D288" s="175"/>
      <c r="E288" s="176" t="s">
        <v>5</v>
      </c>
      <c r="F288" s="265" t="s">
        <v>371</v>
      </c>
      <c r="G288" s="266"/>
      <c r="H288" s="266"/>
      <c r="I288" s="266"/>
      <c r="J288" s="175"/>
      <c r="K288" s="177" t="s">
        <v>5</v>
      </c>
      <c r="L288" s="175"/>
      <c r="M288" s="175"/>
      <c r="N288" s="175"/>
      <c r="O288" s="175"/>
      <c r="P288" s="175"/>
      <c r="Q288" s="175"/>
      <c r="R288" s="178"/>
      <c r="T288" s="179"/>
      <c r="U288" s="175"/>
      <c r="V288" s="175"/>
      <c r="W288" s="175"/>
      <c r="X288" s="175"/>
      <c r="Y288" s="175"/>
      <c r="Z288" s="175"/>
      <c r="AA288" s="180"/>
      <c r="AT288" s="181" t="s">
        <v>161</v>
      </c>
      <c r="AU288" s="181" t="s">
        <v>100</v>
      </c>
      <c r="AV288" s="11" t="s">
        <v>84</v>
      </c>
      <c r="AW288" s="11" t="s">
        <v>36</v>
      </c>
      <c r="AX288" s="11" t="s">
        <v>79</v>
      </c>
      <c r="AY288" s="181" t="s">
        <v>152</v>
      </c>
    </row>
    <row r="289" spans="2:65" s="10" customFormat="1" ht="22.5" customHeight="1">
      <c r="B289" s="166"/>
      <c r="C289" s="167"/>
      <c r="D289" s="167"/>
      <c r="E289" s="168" t="s">
        <v>5</v>
      </c>
      <c r="F289" s="267" t="s">
        <v>383</v>
      </c>
      <c r="G289" s="268"/>
      <c r="H289" s="268"/>
      <c r="I289" s="268"/>
      <c r="J289" s="167"/>
      <c r="K289" s="169">
        <v>33.820999999999998</v>
      </c>
      <c r="L289" s="167"/>
      <c r="M289" s="167"/>
      <c r="N289" s="167"/>
      <c r="O289" s="167"/>
      <c r="P289" s="167"/>
      <c r="Q289" s="167"/>
      <c r="R289" s="170"/>
      <c r="T289" s="171"/>
      <c r="U289" s="167"/>
      <c r="V289" s="167"/>
      <c r="W289" s="167"/>
      <c r="X289" s="167"/>
      <c r="Y289" s="167"/>
      <c r="Z289" s="167"/>
      <c r="AA289" s="172"/>
      <c r="AT289" s="173" t="s">
        <v>161</v>
      </c>
      <c r="AU289" s="173" t="s">
        <v>100</v>
      </c>
      <c r="AV289" s="10" t="s">
        <v>100</v>
      </c>
      <c r="AW289" s="10" t="s">
        <v>36</v>
      </c>
      <c r="AX289" s="10" t="s">
        <v>84</v>
      </c>
      <c r="AY289" s="173" t="s">
        <v>152</v>
      </c>
    </row>
    <row r="290" spans="2:65" s="1" customFormat="1" ht="31.5" customHeight="1">
      <c r="B290" s="130"/>
      <c r="C290" s="159" t="s">
        <v>384</v>
      </c>
      <c r="D290" s="159" t="s">
        <v>153</v>
      </c>
      <c r="E290" s="160" t="s">
        <v>385</v>
      </c>
      <c r="F290" s="253" t="s">
        <v>386</v>
      </c>
      <c r="G290" s="253"/>
      <c r="H290" s="253"/>
      <c r="I290" s="253"/>
      <c r="J290" s="161" t="s">
        <v>170</v>
      </c>
      <c r="K290" s="162">
        <v>312.08999999999997</v>
      </c>
      <c r="L290" s="254">
        <v>0</v>
      </c>
      <c r="M290" s="254"/>
      <c r="N290" s="255">
        <f>ROUND(L290*K290,2)</f>
        <v>0</v>
      </c>
      <c r="O290" s="255"/>
      <c r="P290" s="255"/>
      <c r="Q290" s="255"/>
      <c r="R290" s="133"/>
      <c r="T290" s="163" t="s">
        <v>5</v>
      </c>
      <c r="U290" s="47" t="s">
        <v>44</v>
      </c>
      <c r="V290" s="39"/>
      <c r="W290" s="164">
        <f>V290*K290</f>
        <v>0</v>
      </c>
      <c r="X290" s="164">
        <v>0</v>
      </c>
      <c r="Y290" s="164">
        <f>X290*K290</f>
        <v>0</v>
      </c>
      <c r="Z290" s="164">
        <v>0</v>
      </c>
      <c r="AA290" s="165">
        <f>Z290*K290</f>
        <v>0</v>
      </c>
      <c r="AR290" s="21" t="s">
        <v>157</v>
      </c>
      <c r="AT290" s="21" t="s">
        <v>153</v>
      </c>
      <c r="AU290" s="21" t="s">
        <v>100</v>
      </c>
      <c r="AY290" s="21" t="s">
        <v>152</v>
      </c>
      <c r="BE290" s="104">
        <f>IF(U290="základní",N290,0)</f>
        <v>0</v>
      </c>
      <c r="BF290" s="104">
        <f>IF(U290="snížená",N290,0)</f>
        <v>0</v>
      </c>
      <c r="BG290" s="104">
        <f>IF(U290="zákl. přenesená",N290,0)</f>
        <v>0</v>
      </c>
      <c r="BH290" s="104">
        <f>IF(U290="sníž. přenesená",N290,0)</f>
        <v>0</v>
      </c>
      <c r="BI290" s="104">
        <f>IF(U290="nulová",N290,0)</f>
        <v>0</v>
      </c>
      <c r="BJ290" s="21" t="s">
        <v>84</v>
      </c>
      <c r="BK290" s="104">
        <f>ROUND(L290*K290,2)</f>
        <v>0</v>
      </c>
      <c r="BL290" s="21" t="s">
        <v>157</v>
      </c>
      <c r="BM290" s="21" t="s">
        <v>387</v>
      </c>
    </row>
    <row r="291" spans="2:65" s="10" customFormat="1" ht="22.5" customHeight="1">
      <c r="B291" s="166"/>
      <c r="C291" s="167"/>
      <c r="D291" s="167"/>
      <c r="E291" s="168" t="s">
        <v>5</v>
      </c>
      <c r="F291" s="272" t="s">
        <v>388</v>
      </c>
      <c r="G291" s="273"/>
      <c r="H291" s="273"/>
      <c r="I291" s="273"/>
      <c r="J291" s="167"/>
      <c r="K291" s="169">
        <v>312.08999999999997</v>
      </c>
      <c r="L291" s="167"/>
      <c r="M291" s="167"/>
      <c r="N291" s="167"/>
      <c r="O291" s="167"/>
      <c r="P291" s="167"/>
      <c r="Q291" s="167"/>
      <c r="R291" s="170"/>
      <c r="T291" s="171"/>
      <c r="U291" s="167"/>
      <c r="V291" s="167"/>
      <c r="W291" s="167"/>
      <c r="X291" s="167"/>
      <c r="Y291" s="167"/>
      <c r="Z291" s="167"/>
      <c r="AA291" s="172"/>
      <c r="AT291" s="173" t="s">
        <v>161</v>
      </c>
      <c r="AU291" s="173" t="s">
        <v>100</v>
      </c>
      <c r="AV291" s="10" t="s">
        <v>100</v>
      </c>
      <c r="AW291" s="10" t="s">
        <v>36</v>
      </c>
      <c r="AX291" s="10" t="s">
        <v>84</v>
      </c>
      <c r="AY291" s="173" t="s">
        <v>152</v>
      </c>
    </row>
    <row r="292" spans="2:65" s="1" customFormat="1" ht="31.5" customHeight="1">
      <c r="B292" s="130"/>
      <c r="C292" s="198" t="s">
        <v>389</v>
      </c>
      <c r="D292" s="198" t="s">
        <v>282</v>
      </c>
      <c r="E292" s="199" t="s">
        <v>390</v>
      </c>
      <c r="F292" s="269" t="s">
        <v>391</v>
      </c>
      <c r="G292" s="269"/>
      <c r="H292" s="269"/>
      <c r="I292" s="269"/>
      <c r="J292" s="200" t="s">
        <v>170</v>
      </c>
      <c r="K292" s="201">
        <v>316.77100000000002</v>
      </c>
      <c r="L292" s="270">
        <v>0</v>
      </c>
      <c r="M292" s="270"/>
      <c r="N292" s="271">
        <f>ROUND(L292*K292,2)</f>
        <v>0</v>
      </c>
      <c r="O292" s="255"/>
      <c r="P292" s="255"/>
      <c r="Q292" s="255"/>
      <c r="R292" s="133"/>
      <c r="T292" s="163" t="s">
        <v>5</v>
      </c>
      <c r="U292" s="47" t="s">
        <v>44</v>
      </c>
      <c r="V292" s="39"/>
      <c r="W292" s="164">
        <f>V292*K292</f>
        <v>0</v>
      </c>
      <c r="X292" s="164">
        <v>2.14E-3</v>
      </c>
      <c r="Y292" s="164">
        <f>X292*K292</f>
        <v>0.67788994000000002</v>
      </c>
      <c r="Z292" s="164">
        <v>0</v>
      </c>
      <c r="AA292" s="165">
        <f>Z292*K292</f>
        <v>0</v>
      </c>
      <c r="AR292" s="21" t="s">
        <v>214</v>
      </c>
      <c r="AT292" s="21" t="s">
        <v>282</v>
      </c>
      <c r="AU292" s="21" t="s">
        <v>100</v>
      </c>
      <c r="AY292" s="21" t="s">
        <v>152</v>
      </c>
      <c r="BE292" s="104">
        <f>IF(U292="základní",N292,0)</f>
        <v>0</v>
      </c>
      <c r="BF292" s="104">
        <f>IF(U292="snížená",N292,0)</f>
        <v>0</v>
      </c>
      <c r="BG292" s="104">
        <f>IF(U292="zákl. přenesená",N292,0)</f>
        <v>0</v>
      </c>
      <c r="BH292" s="104">
        <f>IF(U292="sníž. přenesená",N292,0)</f>
        <v>0</v>
      </c>
      <c r="BI292" s="104">
        <f>IF(U292="nulová",N292,0)</f>
        <v>0</v>
      </c>
      <c r="BJ292" s="21" t="s">
        <v>84</v>
      </c>
      <c r="BK292" s="104">
        <f>ROUND(L292*K292,2)</f>
        <v>0</v>
      </c>
      <c r="BL292" s="21" t="s">
        <v>157</v>
      </c>
      <c r="BM292" s="21" t="s">
        <v>392</v>
      </c>
    </row>
    <row r="293" spans="2:65" s="11" customFormat="1" ht="22.5" customHeight="1">
      <c r="B293" s="174"/>
      <c r="C293" s="175"/>
      <c r="D293" s="175"/>
      <c r="E293" s="176" t="s">
        <v>5</v>
      </c>
      <c r="F293" s="265" t="s">
        <v>393</v>
      </c>
      <c r="G293" s="266"/>
      <c r="H293" s="266"/>
      <c r="I293" s="266"/>
      <c r="J293" s="175"/>
      <c r="K293" s="177" t="s">
        <v>5</v>
      </c>
      <c r="L293" s="175"/>
      <c r="M293" s="175"/>
      <c r="N293" s="175"/>
      <c r="O293" s="175"/>
      <c r="P293" s="175"/>
      <c r="Q293" s="175"/>
      <c r="R293" s="178"/>
      <c r="T293" s="179"/>
      <c r="U293" s="175"/>
      <c r="V293" s="175"/>
      <c r="W293" s="175"/>
      <c r="X293" s="175"/>
      <c r="Y293" s="175"/>
      <c r="Z293" s="175"/>
      <c r="AA293" s="180"/>
      <c r="AT293" s="181" t="s">
        <v>161</v>
      </c>
      <c r="AU293" s="181" t="s">
        <v>100</v>
      </c>
      <c r="AV293" s="11" t="s">
        <v>84</v>
      </c>
      <c r="AW293" s="11" t="s">
        <v>36</v>
      </c>
      <c r="AX293" s="11" t="s">
        <v>79</v>
      </c>
      <c r="AY293" s="181" t="s">
        <v>152</v>
      </c>
    </row>
    <row r="294" spans="2:65" s="10" customFormat="1" ht="22.5" customHeight="1">
      <c r="B294" s="166"/>
      <c r="C294" s="167"/>
      <c r="D294" s="167"/>
      <c r="E294" s="168" t="s">
        <v>5</v>
      </c>
      <c r="F294" s="267" t="s">
        <v>394</v>
      </c>
      <c r="G294" s="268"/>
      <c r="H294" s="268"/>
      <c r="I294" s="268"/>
      <c r="J294" s="167"/>
      <c r="K294" s="169">
        <v>316.77100000000002</v>
      </c>
      <c r="L294" s="167"/>
      <c r="M294" s="167"/>
      <c r="N294" s="167"/>
      <c r="O294" s="167"/>
      <c r="P294" s="167"/>
      <c r="Q294" s="167"/>
      <c r="R294" s="170"/>
      <c r="T294" s="171"/>
      <c r="U294" s="167"/>
      <c r="V294" s="167"/>
      <c r="W294" s="167"/>
      <c r="X294" s="167"/>
      <c r="Y294" s="167"/>
      <c r="Z294" s="167"/>
      <c r="AA294" s="172"/>
      <c r="AT294" s="173" t="s">
        <v>161</v>
      </c>
      <c r="AU294" s="173" t="s">
        <v>100</v>
      </c>
      <c r="AV294" s="10" t="s">
        <v>100</v>
      </c>
      <c r="AW294" s="10" t="s">
        <v>36</v>
      </c>
      <c r="AX294" s="10" t="s">
        <v>84</v>
      </c>
      <c r="AY294" s="173" t="s">
        <v>152</v>
      </c>
    </row>
    <row r="295" spans="2:65" s="1" customFormat="1" ht="31.5" customHeight="1">
      <c r="B295" s="130"/>
      <c r="C295" s="159" t="s">
        <v>395</v>
      </c>
      <c r="D295" s="159" t="s">
        <v>153</v>
      </c>
      <c r="E295" s="160" t="s">
        <v>396</v>
      </c>
      <c r="F295" s="253" t="s">
        <v>397</v>
      </c>
      <c r="G295" s="253"/>
      <c r="H295" s="253"/>
      <c r="I295" s="253"/>
      <c r="J295" s="161" t="s">
        <v>170</v>
      </c>
      <c r="K295" s="162">
        <v>8</v>
      </c>
      <c r="L295" s="254">
        <v>0</v>
      </c>
      <c r="M295" s="254"/>
      <c r="N295" s="255">
        <f>ROUND(L295*K295,2)</f>
        <v>0</v>
      </c>
      <c r="O295" s="255"/>
      <c r="P295" s="255"/>
      <c r="Q295" s="255"/>
      <c r="R295" s="133"/>
      <c r="T295" s="163" t="s">
        <v>5</v>
      </c>
      <c r="U295" s="47" t="s">
        <v>44</v>
      </c>
      <c r="V295" s="39"/>
      <c r="W295" s="164">
        <f>V295*K295</f>
        <v>0</v>
      </c>
      <c r="X295" s="164">
        <v>1.0000000000000001E-5</v>
      </c>
      <c r="Y295" s="164">
        <f>X295*K295</f>
        <v>8.0000000000000007E-5</v>
      </c>
      <c r="Z295" s="164">
        <v>0</v>
      </c>
      <c r="AA295" s="165">
        <f>Z295*K295</f>
        <v>0</v>
      </c>
      <c r="AR295" s="21" t="s">
        <v>157</v>
      </c>
      <c r="AT295" s="21" t="s">
        <v>153</v>
      </c>
      <c r="AU295" s="21" t="s">
        <v>100</v>
      </c>
      <c r="AY295" s="21" t="s">
        <v>152</v>
      </c>
      <c r="BE295" s="104">
        <f>IF(U295="základní",N295,0)</f>
        <v>0</v>
      </c>
      <c r="BF295" s="104">
        <f>IF(U295="snížená",N295,0)</f>
        <v>0</v>
      </c>
      <c r="BG295" s="104">
        <f>IF(U295="zákl. přenesená",N295,0)</f>
        <v>0</v>
      </c>
      <c r="BH295" s="104">
        <f>IF(U295="sníž. přenesená",N295,0)</f>
        <v>0</v>
      </c>
      <c r="BI295" s="104">
        <f>IF(U295="nulová",N295,0)</f>
        <v>0</v>
      </c>
      <c r="BJ295" s="21" t="s">
        <v>84</v>
      </c>
      <c r="BK295" s="104">
        <f>ROUND(L295*K295,2)</f>
        <v>0</v>
      </c>
      <c r="BL295" s="21" t="s">
        <v>157</v>
      </c>
      <c r="BM295" s="21" t="s">
        <v>398</v>
      </c>
    </row>
    <row r="296" spans="2:65" s="10" customFormat="1" ht="22.5" customHeight="1">
      <c r="B296" s="166"/>
      <c r="C296" s="167"/>
      <c r="D296" s="167"/>
      <c r="E296" s="168" t="s">
        <v>5</v>
      </c>
      <c r="F296" s="272" t="s">
        <v>399</v>
      </c>
      <c r="G296" s="273"/>
      <c r="H296" s="273"/>
      <c r="I296" s="273"/>
      <c r="J296" s="167"/>
      <c r="K296" s="169">
        <v>8</v>
      </c>
      <c r="L296" s="167"/>
      <c r="M296" s="167"/>
      <c r="N296" s="167"/>
      <c r="O296" s="167"/>
      <c r="P296" s="167"/>
      <c r="Q296" s="167"/>
      <c r="R296" s="170"/>
      <c r="T296" s="171"/>
      <c r="U296" s="167"/>
      <c r="V296" s="167"/>
      <c r="W296" s="167"/>
      <c r="X296" s="167"/>
      <c r="Y296" s="167"/>
      <c r="Z296" s="167"/>
      <c r="AA296" s="172"/>
      <c r="AT296" s="173" t="s">
        <v>161</v>
      </c>
      <c r="AU296" s="173" t="s">
        <v>100</v>
      </c>
      <c r="AV296" s="10" t="s">
        <v>100</v>
      </c>
      <c r="AW296" s="10" t="s">
        <v>36</v>
      </c>
      <c r="AX296" s="10" t="s">
        <v>84</v>
      </c>
      <c r="AY296" s="173" t="s">
        <v>152</v>
      </c>
    </row>
    <row r="297" spans="2:65" s="1" customFormat="1" ht="31.5" customHeight="1">
      <c r="B297" s="130"/>
      <c r="C297" s="198" t="s">
        <v>400</v>
      </c>
      <c r="D297" s="198" t="s">
        <v>282</v>
      </c>
      <c r="E297" s="199" t="s">
        <v>401</v>
      </c>
      <c r="F297" s="269" t="s">
        <v>402</v>
      </c>
      <c r="G297" s="269"/>
      <c r="H297" s="269"/>
      <c r="I297" s="269"/>
      <c r="J297" s="200" t="s">
        <v>311</v>
      </c>
      <c r="K297" s="201">
        <v>2</v>
      </c>
      <c r="L297" s="270">
        <v>0</v>
      </c>
      <c r="M297" s="270"/>
      <c r="N297" s="271">
        <f>ROUND(L297*K297,2)</f>
        <v>0</v>
      </c>
      <c r="O297" s="255"/>
      <c r="P297" s="255"/>
      <c r="Q297" s="255"/>
      <c r="R297" s="133"/>
      <c r="T297" s="163" t="s">
        <v>5</v>
      </c>
      <c r="U297" s="47" t="s">
        <v>44</v>
      </c>
      <c r="V297" s="39"/>
      <c r="W297" s="164">
        <f>V297*K297</f>
        <v>0</v>
      </c>
      <c r="X297" s="164">
        <v>2.76E-2</v>
      </c>
      <c r="Y297" s="164">
        <f>X297*K297</f>
        <v>5.5199999999999999E-2</v>
      </c>
      <c r="Z297" s="164">
        <v>0</v>
      </c>
      <c r="AA297" s="165">
        <f>Z297*K297</f>
        <v>0</v>
      </c>
      <c r="AR297" s="21" t="s">
        <v>214</v>
      </c>
      <c r="AT297" s="21" t="s">
        <v>282</v>
      </c>
      <c r="AU297" s="21" t="s">
        <v>100</v>
      </c>
      <c r="AY297" s="21" t="s">
        <v>152</v>
      </c>
      <c r="BE297" s="104">
        <f>IF(U297="základní",N297,0)</f>
        <v>0</v>
      </c>
      <c r="BF297" s="104">
        <f>IF(U297="snížená",N297,0)</f>
        <v>0</v>
      </c>
      <c r="BG297" s="104">
        <f>IF(U297="zákl. přenesená",N297,0)</f>
        <v>0</v>
      </c>
      <c r="BH297" s="104">
        <f>IF(U297="sníž. přenesená",N297,0)</f>
        <v>0</v>
      </c>
      <c r="BI297" s="104">
        <f>IF(U297="nulová",N297,0)</f>
        <v>0</v>
      </c>
      <c r="BJ297" s="21" t="s">
        <v>84</v>
      </c>
      <c r="BK297" s="104">
        <f>ROUND(L297*K297,2)</f>
        <v>0</v>
      </c>
      <c r="BL297" s="21" t="s">
        <v>157</v>
      </c>
      <c r="BM297" s="21" t="s">
        <v>403</v>
      </c>
    </row>
    <row r="298" spans="2:65" s="1" customFormat="1" ht="31.5" customHeight="1">
      <c r="B298" s="130"/>
      <c r="C298" s="159" t="s">
        <v>404</v>
      </c>
      <c r="D298" s="159" t="s">
        <v>153</v>
      </c>
      <c r="E298" s="160" t="s">
        <v>405</v>
      </c>
      <c r="F298" s="253" t="s">
        <v>406</v>
      </c>
      <c r="G298" s="253"/>
      <c r="H298" s="253"/>
      <c r="I298" s="253"/>
      <c r="J298" s="161" t="s">
        <v>311</v>
      </c>
      <c r="K298" s="162">
        <v>7</v>
      </c>
      <c r="L298" s="254">
        <v>0</v>
      </c>
      <c r="M298" s="254"/>
      <c r="N298" s="255">
        <f>ROUND(L298*K298,2)</f>
        <v>0</v>
      </c>
      <c r="O298" s="255"/>
      <c r="P298" s="255"/>
      <c r="Q298" s="255"/>
      <c r="R298" s="133"/>
      <c r="T298" s="163" t="s">
        <v>5</v>
      </c>
      <c r="U298" s="47" t="s">
        <v>44</v>
      </c>
      <c r="V298" s="39"/>
      <c r="W298" s="164">
        <f>V298*K298</f>
        <v>0</v>
      </c>
      <c r="X298" s="164">
        <v>0</v>
      </c>
      <c r="Y298" s="164">
        <f>X298*K298</f>
        <v>0</v>
      </c>
      <c r="Z298" s="164">
        <v>0</v>
      </c>
      <c r="AA298" s="165">
        <f>Z298*K298</f>
        <v>0</v>
      </c>
      <c r="AR298" s="21" t="s">
        <v>157</v>
      </c>
      <c r="AT298" s="21" t="s">
        <v>153</v>
      </c>
      <c r="AU298" s="21" t="s">
        <v>100</v>
      </c>
      <c r="AY298" s="21" t="s">
        <v>152</v>
      </c>
      <c r="BE298" s="104">
        <f>IF(U298="základní",N298,0)</f>
        <v>0</v>
      </c>
      <c r="BF298" s="104">
        <f>IF(U298="snížená",N298,0)</f>
        <v>0</v>
      </c>
      <c r="BG298" s="104">
        <f>IF(U298="zákl. přenesená",N298,0)</f>
        <v>0</v>
      </c>
      <c r="BH298" s="104">
        <f>IF(U298="sníž. přenesená",N298,0)</f>
        <v>0</v>
      </c>
      <c r="BI298" s="104">
        <f>IF(U298="nulová",N298,0)</f>
        <v>0</v>
      </c>
      <c r="BJ298" s="21" t="s">
        <v>84</v>
      </c>
      <c r="BK298" s="104">
        <f>ROUND(L298*K298,2)</f>
        <v>0</v>
      </c>
      <c r="BL298" s="21" t="s">
        <v>157</v>
      </c>
      <c r="BM298" s="21" t="s">
        <v>407</v>
      </c>
    </row>
    <row r="299" spans="2:65" s="11" customFormat="1" ht="22.5" customHeight="1">
      <c r="B299" s="174"/>
      <c r="C299" s="175"/>
      <c r="D299" s="175"/>
      <c r="E299" s="176" t="s">
        <v>5</v>
      </c>
      <c r="F299" s="265" t="s">
        <v>408</v>
      </c>
      <c r="G299" s="266"/>
      <c r="H299" s="266"/>
      <c r="I299" s="266"/>
      <c r="J299" s="175"/>
      <c r="K299" s="177" t="s">
        <v>5</v>
      </c>
      <c r="L299" s="175"/>
      <c r="M299" s="175"/>
      <c r="N299" s="175"/>
      <c r="O299" s="175"/>
      <c r="P299" s="175"/>
      <c r="Q299" s="175"/>
      <c r="R299" s="178"/>
      <c r="T299" s="179"/>
      <c r="U299" s="175"/>
      <c r="V299" s="175"/>
      <c r="W299" s="175"/>
      <c r="X299" s="175"/>
      <c r="Y299" s="175"/>
      <c r="Z299" s="175"/>
      <c r="AA299" s="180"/>
      <c r="AT299" s="181" t="s">
        <v>161</v>
      </c>
      <c r="AU299" s="181" t="s">
        <v>100</v>
      </c>
      <c r="AV299" s="11" t="s">
        <v>84</v>
      </c>
      <c r="AW299" s="11" t="s">
        <v>36</v>
      </c>
      <c r="AX299" s="11" t="s">
        <v>79</v>
      </c>
      <c r="AY299" s="181" t="s">
        <v>152</v>
      </c>
    </row>
    <row r="300" spans="2:65" s="11" customFormat="1" ht="44.25" customHeight="1">
      <c r="B300" s="174"/>
      <c r="C300" s="175"/>
      <c r="D300" s="175"/>
      <c r="E300" s="176" t="s">
        <v>5</v>
      </c>
      <c r="F300" s="276" t="s">
        <v>409</v>
      </c>
      <c r="G300" s="277"/>
      <c r="H300" s="277"/>
      <c r="I300" s="277"/>
      <c r="J300" s="175"/>
      <c r="K300" s="177" t="s">
        <v>5</v>
      </c>
      <c r="L300" s="175"/>
      <c r="M300" s="175"/>
      <c r="N300" s="175"/>
      <c r="O300" s="175"/>
      <c r="P300" s="175"/>
      <c r="Q300" s="175"/>
      <c r="R300" s="178"/>
      <c r="T300" s="179"/>
      <c r="U300" s="175"/>
      <c r="V300" s="175"/>
      <c r="W300" s="175"/>
      <c r="X300" s="175"/>
      <c r="Y300" s="175"/>
      <c r="Z300" s="175"/>
      <c r="AA300" s="180"/>
      <c r="AT300" s="181" t="s">
        <v>161</v>
      </c>
      <c r="AU300" s="181" t="s">
        <v>100</v>
      </c>
      <c r="AV300" s="11" t="s">
        <v>84</v>
      </c>
      <c r="AW300" s="11" t="s">
        <v>36</v>
      </c>
      <c r="AX300" s="11" t="s">
        <v>79</v>
      </c>
      <c r="AY300" s="181" t="s">
        <v>152</v>
      </c>
    </row>
    <row r="301" spans="2:65" s="10" customFormat="1" ht="22.5" customHeight="1">
      <c r="B301" s="166"/>
      <c r="C301" s="167"/>
      <c r="D301" s="167"/>
      <c r="E301" s="168" t="s">
        <v>5</v>
      </c>
      <c r="F301" s="267" t="s">
        <v>410</v>
      </c>
      <c r="G301" s="268"/>
      <c r="H301" s="268"/>
      <c r="I301" s="268"/>
      <c r="J301" s="167"/>
      <c r="K301" s="169">
        <v>26</v>
      </c>
      <c r="L301" s="167"/>
      <c r="M301" s="167"/>
      <c r="N301" s="167"/>
      <c r="O301" s="167"/>
      <c r="P301" s="167"/>
      <c r="Q301" s="167"/>
      <c r="R301" s="170"/>
      <c r="T301" s="171"/>
      <c r="U301" s="167"/>
      <c r="V301" s="167"/>
      <c r="W301" s="167"/>
      <c r="X301" s="167"/>
      <c r="Y301" s="167"/>
      <c r="Z301" s="167"/>
      <c r="AA301" s="172"/>
      <c r="AT301" s="173" t="s">
        <v>161</v>
      </c>
      <c r="AU301" s="173" t="s">
        <v>100</v>
      </c>
      <c r="AV301" s="10" t="s">
        <v>100</v>
      </c>
      <c r="AW301" s="10" t="s">
        <v>36</v>
      </c>
      <c r="AX301" s="10" t="s">
        <v>79</v>
      </c>
      <c r="AY301" s="173" t="s">
        <v>152</v>
      </c>
    </row>
    <row r="302" spans="2:65" s="10" customFormat="1" ht="22.5" customHeight="1">
      <c r="B302" s="166"/>
      <c r="C302" s="167"/>
      <c r="D302" s="167"/>
      <c r="E302" s="168" t="s">
        <v>5</v>
      </c>
      <c r="F302" s="267" t="s">
        <v>411</v>
      </c>
      <c r="G302" s="268"/>
      <c r="H302" s="268"/>
      <c r="I302" s="268"/>
      <c r="J302" s="167"/>
      <c r="K302" s="169">
        <v>-19</v>
      </c>
      <c r="L302" s="167"/>
      <c r="M302" s="167"/>
      <c r="N302" s="167"/>
      <c r="O302" s="167"/>
      <c r="P302" s="167"/>
      <c r="Q302" s="167"/>
      <c r="R302" s="170"/>
      <c r="T302" s="171"/>
      <c r="U302" s="167"/>
      <c r="V302" s="167"/>
      <c r="W302" s="167"/>
      <c r="X302" s="167"/>
      <c r="Y302" s="167"/>
      <c r="Z302" s="167"/>
      <c r="AA302" s="172"/>
      <c r="AT302" s="173" t="s">
        <v>161</v>
      </c>
      <c r="AU302" s="173" t="s">
        <v>100</v>
      </c>
      <c r="AV302" s="10" t="s">
        <v>100</v>
      </c>
      <c r="AW302" s="10" t="s">
        <v>36</v>
      </c>
      <c r="AX302" s="10" t="s">
        <v>79</v>
      </c>
      <c r="AY302" s="173" t="s">
        <v>152</v>
      </c>
    </row>
    <row r="303" spans="2:65" s="12" customFormat="1" ht="22.5" customHeight="1">
      <c r="B303" s="182"/>
      <c r="C303" s="183"/>
      <c r="D303" s="183"/>
      <c r="E303" s="184" t="s">
        <v>5</v>
      </c>
      <c r="F303" s="274" t="s">
        <v>167</v>
      </c>
      <c r="G303" s="275"/>
      <c r="H303" s="275"/>
      <c r="I303" s="275"/>
      <c r="J303" s="183"/>
      <c r="K303" s="185">
        <v>7</v>
      </c>
      <c r="L303" s="183"/>
      <c r="M303" s="183"/>
      <c r="N303" s="183"/>
      <c r="O303" s="183"/>
      <c r="P303" s="183"/>
      <c r="Q303" s="183"/>
      <c r="R303" s="186"/>
      <c r="T303" s="187"/>
      <c r="U303" s="183"/>
      <c r="V303" s="183"/>
      <c r="W303" s="183"/>
      <c r="X303" s="183"/>
      <c r="Y303" s="183"/>
      <c r="Z303" s="183"/>
      <c r="AA303" s="188"/>
      <c r="AT303" s="189" t="s">
        <v>161</v>
      </c>
      <c r="AU303" s="189" t="s">
        <v>100</v>
      </c>
      <c r="AV303" s="12" t="s">
        <v>157</v>
      </c>
      <c r="AW303" s="12" t="s">
        <v>36</v>
      </c>
      <c r="AX303" s="12" t="s">
        <v>84</v>
      </c>
      <c r="AY303" s="189" t="s">
        <v>152</v>
      </c>
    </row>
    <row r="304" spans="2:65" s="1" customFormat="1" ht="22.5" customHeight="1">
      <c r="B304" s="130"/>
      <c r="C304" s="198" t="s">
        <v>412</v>
      </c>
      <c r="D304" s="198" t="s">
        <v>282</v>
      </c>
      <c r="E304" s="199" t="s">
        <v>413</v>
      </c>
      <c r="F304" s="269" t="s">
        <v>414</v>
      </c>
      <c r="G304" s="269"/>
      <c r="H304" s="269"/>
      <c r="I304" s="269"/>
      <c r="J304" s="200" t="s">
        <v>311</v>
      </c>
      <c r="K304" s="201">
        <v>7</v>
      </c>
      <c r="L304" s="270">
        <v>0</v>
      </c>
      <c r="M304" s="270"/>
      <c r="N304" s="271">
        <f>ROUND(L304*K304,2)</f>
        <v>0</v>
      </c>
      <c r="O304" s="255"/>
      <c r="P304" s="255"/>
      <c r="Q304" s="255"/>
      <c r="R304" s="133"/>
      <c r="T304" s="163" t="s">
        <v>5</v>
      </c>
      <c r="U304" s="47" t="s">
        <v>44</v>
      </c>
      <c r="V304" s="39"/>
      <c r="W304" s="164">
        <f>V304*K304</f>
        <v>0</v>
      </c>
      <c r="X304" s="164">
        <v>3.8999999999999999E-4</v>
      </c>
      <c r="Y304" s="164">
        <f>X304*K304</f>
        <v>2.7299999999999998E-3</v>
      </c>
      <c r="Z304" s="164">
        <v>0</v>
      </c>
      <c r="AA304" s="165">
        <f>Z304*K304</f>
        <v>0</v>
      </c>
      <c r="AR304" s="21" t="s">
        <v>214</v>
      </c>
      <c r="AT304" s="21" t="s">
        <v>282</v>
      </c>
      <c r="AU304" s="21" t="s">
        <v>100</v>
      </c>
      <c r="AY304" s="21" t="s">
        <v>152</v>
      </c>
      <c r="BE304" s="104">
        <f>IF(U304="základní",N304,0)</f>
        <v>0</v>
      </c>
      <c r="BF304" s="104">
        <f>IF(U304="snížená",N304,0)</f>
        <v>0</v>
      </c>
      <c r="BG304" s="104">
        <f>IF(U304="zákl. přenesená",N304,0)</f>
        <v>0</v>
      </c>
      <c r="BH304" s="104">
        <f>IF(U304="sníž. přenesená",N304,0)</f>
        <v>0</v>
      </c>
      <c r="BI304" s="104">
        <f>IF(U304="nulová",N304,0)</f>
        <v>0</v>
      </c>
      <c r="BJ304" s="21" t="s">
        <v>84</v>
      </c>
      <c r="BK304" s="104">
        <f>ROUND(L304*K304,2)</f>
        <v>0</v>
      </c>
      <c r="BL304" s="21" t="s">
        <v>157</v>
      </c>
      <c r="BM304" s="21" t="s">
        <v>415</v>
      </c>
    </row>
    <row r="305" spans="2:65" s="1" customFormat="1" ht="31.5" customHeight="1">
      <c r="B305" s="130"/>
      <c r="C305" s="159" t="s">
        <v>416</v>
      </c>
      <c r="D305" s="159" t="s">
        <v>153</v>
      </c>
      <c r="E305" s="160" t="s">
        <v>417</v>
      </c>
      <c r="F305" s="253" t="s">
        <v>418</v>
      </c>
      <c r="G305" s="253"/>
      <c r="H305" s="253"/>
      <c r="I305" s="253"/>
      <c r="J305" s="161" t="s">
        <v>311</v>
      </c>
      <c r="K305" s="162">
        <v>8</v>
      </c>
      <c r="L305" s="254">
        <v>0</v>
      </c>
      <c r="M305" s="254"/>
      <c r="N305" s="255">
        <f>ROUND(L305*K305,2)</f>
        <v>0</v>
      </c>
      <c r="O305" s="255"/>
      <c r="P305" s="255"/>
      <c r="Q305" s="255"/>
      <c r="R305" s="133"/>
      <c r="T305" s="163" t="s">
        <v>5</v>
      </c>
      <c r="U305" s="47" t="s">
        <v>44</v>
      </c>
      <c r="V305" s="39"/>
      <c r="W305" s="164">
        <f>V305*K305</f>
        <v>0</v>
      </c>
      <c r="X305" s="164">
        <v>0</v>
      </c>
      <c r="Y305" s="164">
        <f>X305*K305</f>
        <v>0</v>
      </c>
      <c r="Z305" s="164">
        <v>0</v>
      </c>
      <c r="AA305" s="165">
        <f>Z305*K305</f>
        <v>0</v>
      </c>
      <c r="AR305" s="21" t="s">
        <v>157</v>
      </c>
      <c r="AT305" s="21" t="s">
        <v>153</v>
      </c>
      <c r="AU305" s="21" t="s">
        <v>100</v>
      </c>
      <c r="AY305" s="21" t="s">
        <v>152</v>
      </c>
      <c r="BE305" s="104">
        <f>IF(U305="základní",N305,0)</f>
        <v>0</v>
      </c>
      <c r="BF305" s="104">
        <f>IF(U305="snížená",N305,0)</f>
        <v>0</v>
      </c>
      <c r="BG305" s="104">
        <f>IF(U305="zákl. přenesená",N305,0)</f>
        <v>0</v>
      </c>
      <c r="BH305" s="104">
        <f>IF(U305="sníž. přenesená",N305,0)</f>
        <v>0</v>
      </c>
      <c r="BI305" s="104">
        <f>IF(U305="nulová",N305,0)</f>
        <v>0</v>
      </c>
      <c r="BJ305" s="21" t="s">
        <v>84</v>
      </c>
      <c r="BK305" s="104">
        <f>ROUND(L305*K305,2)</f>
        <v>0</v>
      </c>
      <c r="BL305" s="21" t="s">
        <v>157</v>
      </c>
      <c r="BM305" s="21" t="s">
        <v>419</v>
      </c>
    </row>
    <row r="306" spans="2:65" s="10" customFormat="1" ht="22.5" customHeight="1">
      <c r="B306" s="166"/>
      <c r="C306" s="167"/>
      <c r="D306" s="167"/>
      <c r="E306" s="168" t="s">
        <v>5</v>
      </c>
      <c r="F306" s="272" t="s">
        <v>420</v>
      </c>
      <c r="G306" s="273"/>
      <c r="H306" s="273"/>
      <c r="I306" s="273"/>
      <c r="J306" s="167"/>
      <c r="K306" s="169">
        <v>3</v>
      </c>
      <c r="L306" s="167"/>
      <c r="M306" s="167"/>
      <c r="N306" s="167"/>
      <c r="O306" s="167"/>
      <c r="P306" s="167"/>
      <c r="Q306" s="167"/>
      <c r="R306" s="170"/>
      <c r="T306" s="171"/>
      <c r="U306" s="167"/>
      <c r="V306" s="167"/>
      <c r="W306" s="167"/>
      <c r="X306" s="167"/>
      <c r="Y306" s="167"/>
      <c r="Z306" s="167"/>
      <c r="AA306" s="172"/>
      <c r="AT306" s="173" t="s">
        <v>161</v>
      </c>
      <c r="AU306" s="173" t="s">
        <v>100</v>
      </c>
      <c r="AV306" s="10" t="s">
        <v>100</v>
      </c>
      <c r="AW306" s="10" t="s">
        <v>36</v>
      </c>
      <c r="AX306" s="10" t="s">
        <v>79</v>
      </c>
      <c r="AY306" s="173" t="s">
        <v>152</v>
      </c>
    </row>
    <row r="307" spans="2:65" s="10" customFormat="1" ht="22.5" customHeight="1">
      <c r="B307" s="166"/>
      <c r="C307" s="167"/>
      <c r="D307" s="167"/>
      <c r="E307" s="168" t="s">
        <v>5</v>
      </c>
      <c r="F307" s="267" t="s">
        <v>421</v>
      </c>
      <c r="G307" s="268"/>
      <c r="H307" s="268"/>
      <c r="I307" s="268"/>
      <c r="J307" s="167"/>
      <c r="K307" s="169">
        <v>2</v>
      </c>
      <c r="L307" s="167"/>
      <c r="M307" s="167"/>
      <c r="N307" s="167"/>
      <c r="O307" s="167"/>
      <c r="P307" s="167"/>
      <c r="Q307" s="167"/>
      <c r="R307" s="170"/>
      <c r="T307" s="171"/>
      <c r="U307" s="167"/>
      <c r="V307" s="167"/>
      <c r="W307" s="167"/>
      <c r="X307" s="167"/>
      <c r="Y307" s="167"/>
      <c r="Z307" s="167"/>
      <c r="AA307" s="172"/>
      <c r="AT307" s="173" t="s">
        <v>161</v>
      </c>
      <c r="AU307" s="173" t="s">
        <v>100</v>
      </c>
      <c r="AV307" s="10" t="s">
        <v>100</v>
      </c>
      <c r="AW307" s="10" t="s">
        <v>36</v>
      </c>
      <c r="AX307" s="10" t="s">
        <v>79</v>
      </c>
      <c r="AY307" s="173" t="s">
        <v>152</v>
      </c>
    </row>
    <row r="308" spans="2:65" s="10" customFormat="1" ht="22.5" customHeight="1">
      <c r="B308" s="166"/>
      <c r="C308" s="167"/>
      <c r="D308" s="167"/>
      <c r="E308" s="168" t="s">
        <v>5</v>
      </c>
      <c r="F308" s="267" t="s">
        <v>422</v>
      </c>
      <c r="G308" s="268"/>
      <c r="H308" s="268"/>
      <c r="I308" s="268"/>
      <c r="J308" s="167"/>
      <c r="K308" s="169">
        <v>3</v>
      </c>
      <c r="L308" s="167"/>
      <c r="M308" s="167"/>
      <c r="N308" s="167"/>
      <c r="O308" s="167"/>
      <c r="P308" s="167"/>
      <c r="Q308" s="167"/>
      <c r="R308" s="170"/>
      <c r="T308" s="171"/>
      <c r="U308" s="167"/>
      <c r="V308" s="167"/>
      <c r="W308" s="167"/>
      <c r="X308" s="167"/>
      <c r="Y308" s="167"/>
      <c r="Z308" s="167"/>
      <c r="AA308" s="172"/>
      <c r="AT308" s="173" t="s">
        <v>161</v>
      </c>
      <c r="AU308" s="173" t="s">
        <v>100</v>
      </c>
      <c r="AV308" s="10" t="s">
        <v>100</v>
      </c>
      <c r="AW308" s="10" t="s">
        <v>36</v>
      </c>
      <c r="AX308" s="10" t="s">
        <v>79</v>
      </c>
      <c r="AY308" s="173" t="s">
        <v>152</v>
      </c>
    </row>
    <row r="309" spans="2:65" s="12" customFormat="1" ht="22.5" customHeight="1">
      <c r="B309" s="182"/>
      <c r="C309" s="183"/>
      <c r="D309" s="183"/>
      <c r="E309" s="184" t="s">
        <v>5</v>
      </c>
      <c r="F309" s="274" t="s">
        <v>167</v>
      </c>
      <c r="G309" s="275"/>
      <c r="H309" s="275"/>
      <c r="I309" s="275"/>
      <c r="J309" s="183"/>
      <c r="K309" s="185">
        <v>8</v>
      </c>
      <c r="L309" s="183"/>
      <c r="M309" s="183"/>
      <c r="N309" s="183"/>
      <c r="O309" s="183"/>
      <c r="P309" s="183"/>
      <c r="Q309" s="183"/>
      <c r="R309" s="186"/>
      <c r="T309" s="187"/>
      <c r="U309" s="183"/>
      <c r="V309" s="183"/>
      <c r="W309" s="183"/>
      <c r="X309" s="183"/>
      <c r="Y309" s="183"/>
      <c r="Z309" s="183"/>
      <c r="AA309" s="188"/>
      <c r="AT309" s="189" t="s">
        <v>161</v>
      </c>
      <c r="AU309" s="189" t="s">
        <v>100</v>
      </c>
      <c r="AV309" s="12" t="s">
        <v>157</v>
      </c>
      <c r="AW309" s="12" t="s">
        <v>36</v>
      </c>
      <c r="AX309" s="12" t="s">
        <v>84</v>
      </c>
      <c r="AY309" s="189" t="s">
        <v>152</v>
      </c>
    </row>
    <row r="310" spans="2:65" s="1" customFormat="1" ht="22.5" customHeight="1">
      <c r="B310" s="130"/>
      <c r="C310" s="198" t="s">
        <v>423</v>
      </c>
      <c r="D310" s="198" t="s">
        <v>282</v>
      </c>
      <c r="E310" s="199" t="s">
        <v>424</v>
      </c>
      <c r="F310" s="269" t="s">
        <v>425</v>
      </c>
      <c r="G310" s="269"/>
      <c r="H310" s="269"/>
      <c r="I310" s="269"/>
      <c r="J310" s="200" t="s">
        <v>311</v>
      </c>
      <c r="K310" s="201">
        <v>3</v>
      </c>
      <c r="L310" s="270">
        <v>0</v>
      </c>
      <c r="M310" s="270"/>
      <c r="N310" s="271">
        <f>ROUND(L310*K310,2)</f>
        <v>0</v>
      </c>
      <c r="O310" s="255"/>
      <c r="P310" s="255"/>
      <c r="Q310" s="255"/>
      <c r="R310" s="133"/>
      <c r="T310" s="163" t="s">
        <v>5</v>
      </c>
      <c r="U310" s="47" t="s">
        <v>44</v>
      </c>
      <c r="V310" s="39"/>
      <c r="W310" s="164">
        <f>V310*K310</f>
        <v>0</v>
      </c>
      <c r="X310" s="164">
        <v>5.5999999999999995E-4</v>
      </c>
      <c r="Y310" s="164">
        <f>X310*K310</f>
        <v>1.6799999999999999E-3</v>
      </c>
      <c r="Z310" s="164">
        <v>0</v>
      </c>
      <c r="AA310" s="165">
        <f>Z310*K310</f>
        <v>0</v>
      </c>
      <c r="AR310" s="21" t="s">
        <v>214</v>
      </c>
      <c r="AT310" s="21" t="s">
        <v>282</v>
      </c>
      <c r="AU310" s="21" t="s">
        <v>100</v>
      </c>
      <c r="AY310" s="21" t="s">
        <v>152</v>
      </c>
      <c r="BE310" s="104">
        <f>IF(U310="základní",N310,0)</f>
        <v>0</v>
      </c>
      <c r="BF310" s="104">
        <f>IF(U310="snížená",N310,0)</f>
        <v>0</v>
      </c>
      <c r="BG310" s="104">
        <f>IF(U310="zákl. přenesená",N310,0)</f>
        <v>0</v>
      </c>
      <c r="BH310" s="104">
        <f>IF(U310="sníž. přenesená",N310,0)</f>
        <v>0</v>
      </c>
      <c r="BI310" s="104">
        <f>IF(U310="nulová",N310,0)</f>
        <v>0</v>
      </c>
      <c r="BJ310" s="21" t="s">
        <v>84</v>
      </c>
      <c r="BK310" s="104">
        <f>ROUND(L310*K310,2)</f>
        <v>0</v>
      </c>
      <c r="BL310" s="21" t="s">
        <v>157</v>
      </c>
      <c r="BM310" s="21" t="s">
        <v>426</v>
      </c>
    </row>
    <row r="311" spans="2:65" s="1" customFormat="1" ht="22.5" customHeight="1">
      <c r="B311" s="130"/>
      <c r="C311" s="198" t="s">
        <v>427</v>
      </c>
      <c r="D311" s="198" t="s">
        <v>282</v>
      </c>
      <c r="E311" s="199" t="s">
        <v>428</v>
      </c>
      <c r="F311" s="269" t="s">
        <v>429</v>
      </c>
      <c r="G311" s="269"/>
      <c r="H311" s="269"/>
      <c r="I311" s="269"/>
      <c r="J311" s="200" t="s">
        <v>311</v>
      </c>
      <c r="K311" s="201">
        <v>2</v>
      </c>
      <c r="L311" s="270">
        <v>0</v>
      </c>
      <c r="M311" s="270"/>
      <c r="N311" s="271">
        <f>ROUND(L311*K311,2)</f>
        <v>0</v>
      </c>
      <c r="O311" s="255"/>
      <c r="P311" s="255"/>
      <c r="Q311" s="255"/>
      <c r="R311" s="133"/>
      <c r="T311" s="163" t="s">
        <v>5</v>
      </c>
      <c r="U311" s="47" t="s">
        <v>44</v>
      </c>
      <c r="V311" s="39"/>
      <c r="W311" s="164">
        <f>V311*K311</f>
        <v>0</v>
      </c>
      <c r="X311" s="164">
        <v>5.5999999999999995E-4</v>
      </c>
      <c r="Y311" s="164">
        <f>X311*K311</f>
        <v>1.1199999999999999E-3</v>
      </c>
      <c r="Z311" s="164">
        <v>0</v>
      </c>
      <c r="AA311" s="165">
        <f>Z311*K311</f>
        <v>0</v>
      </c>
      <c r="AR311" s="21" t="s">
        <v>214</v>
      </c>
      <c r="AT311" s="21" t="s">
        <v>282</v>
      </c>
      <c r="AU311" s="21" t="s">
        <v>100</v>
      </c>
      <c r="AY311" s="21" t="s">
        <v>152</v>
      </c>
      <c r="BE311" s="104">
        <f>IF(U311="základní",N311,0)</f>
        <v>0</v>
      </c>
      <c r="BF311" s="104">
        <f>IF(U311="snížená",N311,0)</f>
        <v>0</v>
      </c>
      <c r="BG311" s="104">
        <f>IF(U311="zákl. přenesená",N311,0)</f>
        <v>0</v>
      </c>
      <c r="BH311" s="104">
        <f>IF(U311="sníž. přenesená",N311,0)</f>
        <v>0</v>
      </c>
      <c r="BI311" s="104">
        <f>IF(U311="nulová",N311,0)</f>
        <v>0</v>
      </c>
      <c r="BJ311" s="21" t="s">
        <v>84</v>
      </c>
      <c r="BK311" s="104">
        <f>ROUND(L311*K311,2)</f>
        <v>0</v>
      </c>
      <c r="BL311" s="21" t="s">
        <v>157</v>
      </c>
      <c r="BM311" s="21" t="s">
        <v>430</v>
      </c>
    </row>
    <row r="312" spans="2:65" s="1" customFormat="1" ht="22.5" customHeight="1">
      <c r="B312" s="130"/>
      <c r="C312" s="198" t="s">
        <v>431</v>
      </c>
      <c r="D312" s="198" t="s">
        <v>282</v>
      </c>
      <c r="E312" s="199" t="s">
        <v>432</v>
      </c>
      <c r="F312" s="269" t="s">
        <v>433</v>
      </c>
      <c r="G312" s="269"/>
      <c r="H312" s="269"/>
      <c r="I312" s="269"/>
      <c r="J312" s="200" t="s">
        <v>311</v>
      </c>
      <c r="K312" s="201">
        <v>3</v>
      </c>
      <c r="L312" s="270">
        <v>0</v>
      </c>
      <c r="M312" s="270"/>
      <c r="N312" s="271">
        <f>ROUND(L312*K312,2)</f>
        <v>0</v>
      </c>
      <c r="O312" s="255"/>
      <c r="P312" s="255"/>
      <c r="Q312" s="255"/>
      <c r="R312" s="133"/>
      <c r="T312" s="163" t="s">
        <v>5</v>
      </c>
      <c r="U312" s="47" t="s">
        <v>44</v>
      </c>
      <c r="V312" s="39"/>
      <c r="W312" s="164">
        <f>V312*K312</f>
        <v>0</v>
      </c>
      <c r="X312" s="164">
        <v>5.5999999999999995E-4</v>
      </c>
      <c r="Y312" s="164">
        <f>X312*K312</f>
        <v>1.6799999999999999E-3</v>
      </c>
      <c r="Z312" s="164">
        <v>0</v>
      </c>
      <c r="AA312" s="165">
        <f>Z312*K312</f>
        <v>0</v>
      </c>
      <c r="AR312" s="21" t="s">
        <v>214</v>
      </c>
      <c r="AT312" s="21" t="s">
        <v>282</v>
      </c>
      <c r="AU312" s="21" t="s">
        <v>100</v>
      </c>
      <c r="AY312" s="21" t="s">
        <v>152</v>
      </c>
      <c r="BE312" s="104">
        <f>IF(U312="základní",N312,0)</f>
        <v>0</v>
      </c>
      <c r="BF312" s="104">
        <f>IF(U312="snížená",N312,0)</f>
        <v>0</v>
      </c>
      <c r="BG312" s="104">
        <f>IF(U312="zákl. přenesená",N312,0)</f>
        <v>0</v>
      </c>
      <c r="BH312" s="104">
        <f>IF(U312="sníž. přenesená",N312,0)</f>
        <v>0</v>
      </c>
      <c r="BI312" s="104">
        <f>IF(U312="nulová",N312,0)</f>
        <v>0</v>
      </c>
      <c r="BJ312" s="21" t="s">
        <v>84</v>
      </c>
      <c r="BK312" s="104">
        <f>ROUND(L312*K312,2)</f>
        <v>0</v>
      </c>
      <c r="BL312" s="21" t="s">
        <v>157</v>
      </c>
      <c r="BM312" s="21" t="s">
        <v>434</v>
      </c>
    </row>
    <row r="313" spans="2:65" s="1" customFormat="1" ht="31.5" customHeight="1">
      <c r="B313" s="130"/>
      <c r="C313" s="159" t="s">
        <v>435</v>
      </c>
      <c r="D313" s="159" t="s">
        <v>153</v>
      </c>
      <c r="E313" s="160" t="s">
        <v>436</v>
      </c>
      <c r="F313" s="253" t="s">
        <v>437</v>
      </c>
      <c r="G313" s="253"/>
      <c r="H313" s="253"/>
      <c r="I313" s="253"/>
      <c r="J313" s="161" t="s">
        <v>311</v>
      </c>
      <c r="K313" s="162">
        <v>1</v>
      </c>
      <c r="L313" s="254">
        <v>0</v>
      </c>
      <c r="M313" s="254"/>
      <c r="N313" s="255">
        <f>ROUND(L313*K313,2)</f>
        <v>0</v>
      </c>
      <c r="O313" s="255"/>
      <c r="P313" s="255"/>
      <c r="Q313" s="255"/>
      <c r="R313" s="133"/>
      <c r="T313" s="163" t="s">
        <v>5</v>
      </c>
      <c r="U313" s="47" t="s">
        <v>44</v>
      </c>
      <c r="V313" s="39"/>
      <c r="W313" s="164">
        <f>V313*K313</f>
        <v>0</v>
      </c>
      <c r="X313" s="164">
        <v>0</v>
      </c>
      <c r="Y313" s="164">
        <f>X313*K313</f>
        <v>0</v>
      </c>
      <c r="Z313" s="164">
        <v>0</v>
      </c>
      <c r="AA313" s="165">
        <f>Z313*K313</f>
        <v>0</v>
      </c>
      <c r="AR313" s="21" t="s">
        <v>157</v>
      </c>
      <c r="AT313" s="21" t="s">
        <v>153</v>
      </c>
      <c r="AU313" s="21" t="s">
        <v>100</v>
      </c>
      <c r="AY313" s="21" t="s">
        <v>152</v>
      </c>
      <c r="BE313" s="104">
        <f>IF(U313="základní",N313,0)</f>
        <v>0</v>
      </c>
      <c r="BF313" s="104">
        <f>IF(U313="snížená",N313,0)</f>
        <v>0</v>
      </c>
      <c r="BG313" s="104">
        <f>IF(U313="zákl. přenesená",N313,0)</f>
        <v>0</v>
      </c>
      <c r="BH313" s="104">
        <f>IF(U313="sníž. přenesená",N313,0)</f>
        <v>0</v>
      </c>
      <c r="BI313" s="104">
        <f>IF(U313="nulová",N313,0)</f>
        <v>0</v>
      </c>
      <c r="BJ313" s="21" t="s">
        <v>84</v>
      </c>
      <c r="BK313" s="104">
        <f>ROUND(L313*K313,2)</f>
        <v>0</v>
      </c>
      <c r="BL313" s="21" t="s">
        <v>157</v>
      </c>
      <c r="BM313" s="21" t="s">
        <v>438</v>
      </c>
    </row>
    <row r="314" spans="2:65" s="10" customFormat="1" ht="22.5" customHeight="1">
      <c r="B314" s="166"/>
      <c r="C314" s="167"/>
      <c r="D314" s="167"/>
      <c r="E314" s="168" t="s">
        <v>5</v>
      </c>
      <c r="F314" s="272" t="s">
        <v>439</v>
      </c>
      <c r="G314" s="273"/>
      <c r="H314" s="273"/>
      <c r="I314" s="273"/>
      <c r="J314" s="167"/>
      <c r="K314" s="169">
        <v>1</v>
      </c>
      <c r="L314" s="167"/>
      <c r="M314" s="167"/>
      <c r="N314" s="167"/>
      <c r="O314" s="167"/>
      <c r="P314" s="167"/>
      <c r="Q314" s="167"/>
      <c r="R314" s="170"/>
      <c r="T314" s="171"/>
      <c r="U314" s="167"/>
      <c r="V314" s="167"/>
      <c r="W314" s="167"/>
      <c r="X314" s="167"/>
      <c r="Y314" s="167"/>
      <c r="Z314" s="167"/>
      <c r="AA314" s="172"/>
      <c r="AT314" s="173" t="s">
        <v>161</v>
      </c>
      <c r="AU314" s="173" t="s">
        <v>100</v>
      </c>
      <c r="AV314" s="10" t="s">
        <v>100</v>
      </c>
      <c r="AW314" s="10" t="s">
        <v>36</v>
      </c>
      <c r="AX314" s="10" t="s">
        <v>84</v>
      </c>
      <c r="AY314" s="173" t="s">
        <v>152</v>
      </c>
    </row>
    <row r="315" spans="2:65" s="1" customFormat="1" ht="22.5" customHeight="1">
      <c r="B315" s="130"/>
      <c r="C315" s="198" t="s">
        <v>440</v>
      </c>
      <c r="D315" s="198" t="s">
        <v>282</v>
      </c>
      <c r="E315" s="199" t="s">
        <v>441</v>
      </c>
      <c r="F315" s="269" t="s">
        <v>442</v>
      </c>
      <c r="G315" s="269"/>
      <c r="H315" s="269"/>
      <c r="I315" s="269"/>
      <c r="J315" s="200" t="s">
        <v>311</v>
      </c>
      <c r="K315" s="201">
        <v>1</v>
      </c>
      <c r="L315" s="270">
        <v>0</v>
      </c>
      <c r="M315" s="270"/>
      <c r="N315" s="271">
        <f t="shared" ref="N315:N320" si="15">ROUND(L315*K315,2)</f>
        <v>0</v>
      </c>
      <c r="O315" s="255"/>
      <c r="P315" s="255"/>
      <c r="Q315" s="255"/>
      <c r="R315" s="133"/>
      <c r="T315" s="163" t="s">
        <v>5</v>
      </c>
      <c r="U315" s="47" t="s">
        <v>44</v>
      </c>
      <c r="V315" s="39"/>
      <c r="W315" s="164">
        <f t="shared" ref="W315:W320" si="16">V315*K315</f>
        <v>0</v>
      </c>
      <c r="X315" s="164">
        <v>6.8000000000000005E-4</v>
      </c>
      <c r="Y315" s="164">
        <f t="shared" ref="Y315:Y320" si="17">X315*K315</f>
        <v>6.8000000000000005E-4</v>
      </c>
      <c r="Z315" s="164">
        <v>0</v>
      </c>
      <c r="AA315" s="165">
        <f t="shared" ref="AA315:AA320" si="18">Z315*K315</f>
        <v>0</v>
      </c>
      <c r="AR315" s="21" t="s">
        <v>214</v>
      </c>
      <c r="AT315" s="21" t="s">
        <v>282</v>
      </c>
      <c r="AU315" s="21" t="s">
        <v>100</v>
      </c>
      <c r="AY315" s="21" t="s">
        <v>152</v>
      </c>
      <c r="BE315" s="104">
        <f t="shared" ref="BE315:BE320" si="19">IF(U315="základní",N315,0)</f>
        <v>0</v>
      </c>
      <c r="BF315" s="104">
        <f t="shared" ref="BF315:BF320" si="20">IF(U315="snížená",N315,0)</f>
        <v>0</v>
      </c>
      <c r="BG315" s="104">
        <f t="shared" ref="BG315:BG320" si="21">IF(U315="zákl. přenesená",N315,0)</f>
        <v>0</v>
      </c>
      <c r="BH315" s="104">
        <f t="shared" ref="BH315:BH320" si="22">IF(U315="sníž. přenesená",N315,0)</f>
        <v>0</v>
      </c>
      <c r="BI315" s="104">
        <f t="shared" ref="BI315:BI320" si="23">IF(U315="nulová",N315,0)</f>
        <v>0</v>
      </c>
      <c r="BJ315" s="21" t="s">
        <v>84</v>
      </c>
      <c r="BK315" s="104">
        <f t="shared" ref="BK315:BK320" si="24">ROUND(L315*K315,2)</f>
        <v>0</v>
      </c>
      <c r="BL315" s="21" t="s">
        <v>157</v>
      </c>
      <c r="BM315" s="21" t="s">
        <v>443</v>
      </c>
    </row>
    <row r="316" spans="2:65" s="1" customFormat="1" ht="44.25" customHeight="1">
      <c r="B316" s="130"/>
      <c r="C316" s="159" t="s">
        <v>444</v>
      </c>
      <c r="D316" s="159" t="s">
        <v>153</v>
      </c>
      <c r="E316" s="160" t="s">
        <v>445</v>
      </c>
      <c r="F316" s="253" t="s">
        <v>446</v>
      </c>
      <c r="G316" s="253"/>
      <c r="H316" s="253"/>
      <c r="I316" s="253"/>
      <c r="J316" s="161" t="s">
        <v>311</v>
      </c>
      <c r="K316" s="162">
        <v>3</v>
      </c>
      <c r="L316" s="254">
        <v>0</v>
      </c>
      <c r="M316" s="254"/>
      <c r="N316" s="255">
        <f t="shared" si="15"/>
        <v>0</v>
      </c>
      <c r="O316" s="255"/>
      <c r="P316" s="255"/>
      <c r="Q316" s="255"/>
      <c r="R316" s="133"/>
      <c r="T316" s="163" t="s">
        <v>5</v>
      </c>
      <c r="U316" s="47" t="s">
        <v>44</v>
      </c>
      <c r="V316" s="39"/>
      <c r="W316" s="164">
        <f t="shared" si="16"/>
        <v>0</v>
      </c>
      <c r="X316" s="164">
        <v>0</v>
      </c>
      <c r="Y316" s="164">
        <f t="shared" si="17"/>
        <v>0</v>
      </c>
      <c r="Z316" s="164">
        <v>0</v>
      </c>
      <c r="AA316" s="165">
        <f t="shared" si="18"/>
        <v>0</v>
      </c>
      <c r="AR316" s="21" t="s">
        <v>157</v>
      </c>
      <c r="AT316" s="21" t="s">
        <v>153</v>
      </c>
      <c r="AU316" s="21" t="s">
        <v>100</v>
      </c>
      <c r="AY316" s="21" t="s">
        <v>152</v>
      </c>
      <c r="BE316" s="104">
        <f t="shared" si="19"/>
        <v>0</v>
      </c>
      <c r="BF316" s="104">
        <f t="shared" si="20"/>
        <v>0</v>
      </c>
      <c r="BG316" s="104">
        <f t="shared" si="21"/>
        <v>0</v>
      </c>
      <c r="BH316" s="104">
        <f t="shared" si="22"/>
        <v>0</v>
      </c>
      <c r="BI316" s="104">
        <f t="shared" si="23"/>
        <v>0</v>
      </c>
      <c r="BJ316" s="21" t="s">
        <v>84</v>
      </c>
      <c r="BK316" s="104">
        <f t="shared" si="24"/>
        <v>0</v>
      </c>
      <c r="BL316" s="21" t="s">
        <v>157</v>
      </c>
      <c r="BM316" s="21" t="s">
        <v>447</v>
      </c>
    </row>
    <row r="317" spans="2:65" s="1" customFormat="1" ht="31.5" customHeight="1">
      <c r="B317" s="130"/>
      <c r="C317" s="198" t="s">
        <v>448</v>
      </c>
      <c r="D317" s="198" t="s">
        <v>282</v>
      </c>
      <c r="E317" s="199" t="s">
        <v>449</v>
      </c>
      <c r="F317" s="269" t="s">
        <v>450</v>
      </c>
      <c r="G317" s="269"/>
      <c r="H317" s="269"/>
      <c r="I317" s="269"/>
      <c r="J317" s="200" t="s">
        <v>311</v>
      </c>
      <c r="K317" s="201">
        <v>3</v>
      </c>
      <c r="L317" s="270">
        <v>0</v>
      </c>
      <c r="M317" s="270"/>
      <c r="N317" s="271">
        <f t="shared" si="15"/>
        <v>0</v>
      </c>
      <c r="O317" s="255"/>
      <c r="P317" s="255"/>
      <c r="Q317" s="255"/>
      <c r="R317" s="133"/>
      <c r="T317" s="163" t="s">
        <v>5</v>
      </c>
      <c r="U317" s="47" t="s">
        <v>44</v>
      </c>
      <c r="V317" s="39"/>
      <c r="W317" s="164">
        <f t="shared" si="16"/>
        <v>0</v>
      </c>
      <c r="X317" s="164">
        <v>2.9399999999999999E-3</v>
      </c>
      <c r="Y317" s="164">
        <f t="shared" si="17"/>
        <v>8.8199999999999997E-3</v>
      </c>
      <c r="Z317" s="164">
        <v>0</v>
      </c>
      <c r="AA317" s="165">
        <f t="shared" si="18"/>
        <v>0</v>
      </c>
      <c r="AR317" s="21" t="s">
        <v>214</v>
      </c>
      <c r="AT317" s="21" t="s">
        <v>282</v>
      </c>
      <c r="AU317" s="21" t="s">
        <v>100</v>
      </c>
      <c r="AY317" s="21" t="s">
        <v>152</v>
      </c>
      <c r="BE317" s="104">
        <f t="shared" si="19"/>
        <v>0</v>
      </c>
      <c r="BF317" s="104">
        <f t="shared" si="20"/>
        <v>0</v>
      </c>
      <c r="BG317" s="104">
        <f t="shared" si="21"/>
        <v>0</v>
      </c>
      <c r="BH317" s="104">
        <f t="shared" si="22"/>
        <v>0</v>
      </c>
      <c r="BI317" s="104">
        <f t="shared" si="23"/>
        <v>0</v>
      </c>
      <c r="BJ317" s="21" t="s">
        <v>84</v>
      </c>
      <c r="BK317" s="104">
        <f t="shared" si="24"/>
        <v>0</v>
      </c>
      <c r="BL317" s="21" t="s">
        <v>157</v>
      </c>
      <c r="BM317" s="21" t="s">
        <v>451</v>
      </c>
    </row>
    <row r="318" spans="2:65" s="1" customFormat="1" ht="44.25" customHeight="1">
      <c r="B318" s="130"/>
      <c r="C318" s="159" t="s">
        <v>452</v>
      </c>
      <c r="D318" s="159" t="s">
        <v>153</v>
      </c>
      <c r="E318" s="160" t="s">
        <v>453</v>
      </c>
      <c r="F318" s="253" t="s">
        <v>454</v>
      </c>
      <c r="G318" s="253"/>
      <c r="H318" s="253"/>
      <c r="I318" s="253"/>
      <c r="J318" s="161" t="s">
        <v>311</v>
      </c>
      <c r="K318" s="162">
        <v>12</v>
      </c>
      <c r="L318" s="254">
        <v>0</v>
      </c>
      <c r="M318" s="254"/>
      <c r="N318" s="255">
        <f t="shared" si="15"/>
        <v>0</v>
      </c>
      <c r="O318" s="255"/>
      <c r="P318" s="255"/>
      <c r="Q318" s="255"/>
      <c r="R318" s="133"/>
      <c r="T318" s="163" t="s">
        <v>5</v>
      </c>
      <c r="U318" s="47" t="s">
        <v>44</v>
      </c>
      <c r="V318" s="39"/>
      <c r="W318" s="164">
        <f t="shared" si="16"/>
        <v>0</v>
      </c>
      <c r="X318" s="164">
        <v>0</v>
      </c>
      <c r="Y318" s="164">
        <f t="shared" si="17"/>
        <v>0</v>
      </c>
      <c r="Z318" s="164">
        <v>0</v>
      </c>
      <c r="AA318" s="165">
        <f t="shared" si="18"/>
        <v>0</v>
      </c>
      <c r="AR318" s="21" t="s">
        <v>157</v>
      </c>
      <c r="AT318" s="21" t="s">
        <v>153</v>
      </c>
      <c r="AU318" s="21" t="s">
        <v>100</v>
      </c>
      <c r="AY318" s="21" t="s">
        <v>152</v>
      </c>
      <c r="BE318" s="104">
        <f t="shared" si="19"/>
        <v>0</v>
      </c>
      <c r="BF318" s="104">
        <f t="shared" si="20"/>
        <v>0</v>
      </c>
      <c r="BG318" s="104">
        <f t="shared" si="21"/>
        <v>0</v>
      </c>
      <c r="BH318" s="104">
        <f t="shared" si="22"/>
        <v>0</v>
      </c>
      <c r="BI318" s="104">
        <f t="shared" si="23"/>
        <v>0</v>
      </c>
      <c r="BJ318" s="21" t="s">
        <v>84</v>
      </c>
      <c r="BK318" s="104">
        <f t="shared" si="24"/>
        <v>0</v>
      </c>
      <c r="BL318" s="21" t="s">
        <v>157</v>
      </c>
      <c r="BM318" s="21" t="s">
        <v>455</v>
      </c>
    </row>
    <row r="319" spans="2:65" s="1" customFormat="1" ht="31.5" customHeight="1">
      <c r="B319" s="130"/>
      <c r="C319" s="198" t="s">
        <v>456</v>
      </c>
      <c r="D319" s="198" t="s">
        <v>282</v>
      </c>
      <c r="E319" s="199" t="s">
        <v>457</v>
      </c>
      <c r="F319" s="269" t="s">
        <v>458</v>
      </c>
      <c r="G319" s="269"/>
      <c r="H319" s="269"/>
      <c r="I319" s="269"/>
      <c r="J319" s="200" t="s">
        <v>311</v>
      </c>
      <c r="K319" s="201">
        <v>12</v>
      </c>
      <c r="L319" s="270">
        <v>0</v>
      </c>
      <c r="M319" s="270"/>
      <c r="N319" s="271">
        <f t="shared" si="15"/>
        <v>0</v>
      </c>
      <c r="O319" s="255"/>
      <c r="P319" s="255"/>
      <c r="Q319" s="255"/>
      <c r="R319" s="133"/>
      <c r="T319" s="163" t="s">
        <v>5</v>
      </c>
      <c r="U319" s="47" t="s">
        <v>44</v>
      </c>
      <c r="V319" s="39"/>
      <c r="W319" s="164">
        <f t="shared" si="16"/>
        <v>0</v>
      </c>
      <c r="X319" s="164">
        <v>3.0200000000000001E-3</v>
      </c>
      <c r="Y319" s="164">
        <f t="shared" si="17"/>
        <v>3.6240000000000001E-2</v>
      </c>
      <c r="Z319" s="164">
        <v>0</v>
      </c>
      <c r="AA319" s="165">
        <f t="shared" si="18"/>
        <v>0</v>
      </c>
      <c r="AR319" s="21" t="s">
        <v>214</v>
      </c>
      <c r="AT319" s="21" t="s">
        <v>282</v>
      </c>
      <c r="AU319" s="21" t="s">
        <v>100</v>
      </c>
      <c r="AY319" s="21" t="s">
        <v>152</v>
      </c>
      <c r="BE319" s="104">
        <f t="shared" si="19"/>
        <v>0</v>
      </c>
      <c r="BF319" s="104">
        <f t="shared" si="20"/>
        <v>0</v>
      </c>
      <c r="BG319" s="104">
        <f t="shared" si="21"/>
        <v>0</v>
      </c>
      <c r="BH319" s="104">
        <f t="shared" si="22"/>
        <v>0</v>
      </c>
      <c r="BI319" s="104">
        <f t="shared" si="23"/>
        <v>0</v>
      </c>
      <c r="BJ319" s="21" t="s">
        <v>84</v>
      </c>
      <c r="BK319" s="104">
        <f t="shared" si="24"/>
        <v>0</v>
      </c>
      <c r="BL319" s="21" t="s">
        <v>157</v>
      </c>
      <c r="BM319" s="21" t="s">
        <v>459</v>
      </c>
    </row>
    <row r="320" spans="2:65" s="1" customFormat="1" ht="31.5" customHeight="1">
      <c r="B320" s="130"/>
      <c r="C320" s="159" t="s">
        <v>460</v>
      </c>
      <c r="D320" s="159" t="s">
        <v>153</v>
      </c>
      <c r="E320" s="160" t="s">
        <v>461</v>
      </c>
      <c r="F320" s="253" t="s">
        <v>462</v>
      </c>
      <c r="G320" s="253"/>
      <c r="H320" s="253"/>
      <c r="I320" s="253"/>
      <c r="J320" s="161" t="s">
        <v>311</v>
      </c>
      <c r="K320" s="162">
        <v>4</v>
      </c>
      <c r="L320" s="254">
        <v>0</v>
      </c>
      <c r="M320" s="254"/>
      <c r="N320" s="255">
        <f t="shared" si="15"/>
        <v>0</v>
      </c>
      <c r="O320" s="255"/>
      <c r="P320" s="255"/>
      <c r="Q320" s="255"/>
      <c r="R320" s="133"/>
      <c r="T320" s="163" t="s">
        <v>5</v>
      </c>
      <c r="U320" s="47" t="s">
        <v>44</v>
      </c>
      <c r="V320" s="39"/>
      <c r="W320" s="164">
        <f t="shared" si="16"/>
        <v>0</v>
      </c>
      <c r="X320" s="164">
        <v>8.5999999999999998E-4</v>
      </c>
      <c r="Y320" s="164">
        <f t="shared" si="17"/>
        <v>3.4399999999999999E-3</v>
      </c>
      <c r="Z320" s="164">
        <v>0</v>
      </c>
      <c r="AA320" s="165">
        <f t="shared" si="18"/>
        <v>0</v>
      </c>
      <c r="AR320" s="21" t="s">
        <v>157</v>
      </c>
      <c r="AT320" s="21" t="s">
        <v>153</v>
      </c>
      <c r="AU320" s="21" t="s">
        <v>100</v>
      </c>
      <c r="AY320" s="21" t="s">
        <v>152</v>
      </c>
      <c r="BE320" s="104">
        <f t="shared" si="19"/>
        <v>0</v>
      </c>
      <c r="BF320" s="104">
        <f t="shared" si="20"/>
        <v>0</v>
      </c>
      <c r="BG320" s="104">
        <f t="shared" si="21"/>
        <v>0</v>
      </c>
      <c r="BH320" s="104">
        <f t="shared" si="22"/>
        <v>0</v>
      </c>
      <c r="BI320" s="104">
        <f t="shared" si="23"/>
        <v>0</v>
      </c>
      <c r="BJ320" s="21" t="s">
        <v>84</v>
      </c>
      <c r="BK320" s="104">
        <f t="shared" si="24"/>
        <v>0</v>
      </c>
      <c r="BL320" s="21" t="s">
        <v>157</v>
      </c>
      <c r="BM320" s="21" t="s">
        <v>463</v>
      </c>
    </row>
    <row r="321" spans="2:65" s="10" customFormat="1" ht="22.5" customHeight="1">
      <c r="B321" s="166"/>
      <c r="C321" s="167"/>
      <c r="D321" s="167"/>
      <c r="E321" s="168" t="s">
        <v>5</v>
      </c>
      <c r="F321" s="272" t="s">
        <v>464</v>
      </c>
      <c r="G321" s="273"/>
      <c r="H321" s="273"/>
      <c r="I321" s="273"/>
      <c r="J321" s="167"/>
      <c r="K321" s="169">
        <v>2</v>
      </c>
      <c r="L321" s="167"/>
      <c r="M321" s="167"/>
      <c r="N321" s="167"/>
      <c r="O321" s="167"/>
      <c r="P321" s="167"/>
      <c r="Q321" s="167"/>
      <c r="R321" s="170"/>
      <c r="T321" s="171"/>
      <c r="U321" s="167"/>
      <c r="V321" s="167"/>
      <c r="W321" s="167"/>
      <c r="X321" s="167"/>
      <c r="Y321" s="167"/>
      <c r="Z321" s="167"/>
      <c r="AA321" s="172"/>
      <c r="AT321" s="173" t="s">
        <v>161</v>
      </c>
      <c r="AU321" s="173" t="s">
        <v>100</v>
      </c>
      <c r="AV321" s="10" t="s">
        <v>100</v>
      </c>
      <c r="AW321" s="10" t="s">
        <v>36</v>
      </c>
      <c r="AX321" s="10" t="s">
        <v>79</v>
      </c>
      <c r="AY321" s="173" t="s">
        <v>152</v>
      </c>
    </row>
    <row r="322" spans="2:65" s="10" customFormat="1" ht="22.5" customHeight="1">
      <c r="B322" s="166"/>
      <c r="C322" s="167"/>
      <c r="D322" s="167"/>
      <c r="E322" s="168" t="s">
        <v>5</v>
      </c>
      <c r="F322" s="267" t="s">
        <v>465</v>
      </c>
      <c r="G322" s="268"/>
      <c r="H322" s="268"/>
      <c r="I322" s="268"/>
      <c r="J322" s="167"/>
      <c r="K322" s="169">
        <v>2</v>
      </c>
      <c r="L322" s="167"/>
      <c r="M322" s="167"/>
      <c r="N322" s="167"/>
      <c r="O322" s="167"/>
      <c r="P322" s="167"/>
      <c r="Q322" s="167"/>
      <c r="R322" s="170"/>
      <c r="T322" s="171"/>
      <c r="U322" s="167"/>
      <c r="V322" s="167"/>
      <c r="W322" s="167"/>
      <c r="X322" s="167"/>
      <c r="Y322" s="167"/>
      <c r="Z322" s="167"/>
      <c r="AA322" s="172"/>
      <c r="AT322" s="173" t="s">
        <v>161</v>
      </c>
      <c r="AU322" s="173" t="s">
        <v>100</v>
      </c>
      <c r="AV322" s="10" t="s">
        <v>100</v>
      </c>
      <c r="AW322" s="10" t="s">
        <v>36</v>
      </c>
      <c r="AX322" s="10" t="s">
        <v>79</v>
      </c>
      <c r="AY322" s="173" t="s">
        <v>152</v>
      </c>
    </row>
    <row r="323" spans="2:65" s="12" customFormat="1" ht="22.5" customHeight="1">
      <c r="B323" s="182"/>
      <c r="C323" s="183"/>
      <c r="D323" s="183"/>
      <c r="E323" s="184" t="s">
        <v>5</v>
      </c>
      <c r="F323" s="274" t="s">
        <v>167</v>
      </c>
      <c r="G323" s="275"/>
      <c r="H323" s="275"/>
      <c r="I323" s="275"/>
      <c r="J323" s="183"/>
      <c r="K323" s="185">
        <v>4</v>
      </c>
      <c r="L323" s="183"/>
      <c r="M323" s="183"/>
      <c r="N323" s="183"/>
      <c r="O323" s="183"/>
      <c r="P323" s="183"/>
      <c r="Q323" s="183"/>
      <c r="R323" s="186"/>
      <c r="T323" s="187"/>
      <c r="U323" s="183"/>
      <c r="V323" s="183"/>
      <c r="W323" s="183"/>
      <c r="X323" s="183"/>
      <c r="Y323" s="183"/>
      <c r="Z323" s="183"/>
      <c r="AA323" s="188"/>
      <c r="AT323" s="189" t="s">
        <v>161</v>
      </c>
      <c r="AU323" s="189" t="s">
        <v>100</v>
      </c>
      <c r="AV323" s="12" t="s">
        <v>157</v>
      </c>
      <c r="AW323" s="12" t="s">
        <v>36</v>
      </c>
      <c r="AX323" s="12" t="s">
        <v>84</v>
      </c>
      <c r="AY323" s="189" t="s">
        <v>152</v>
      </c>
    </row>
    <row r="324" spans="2:65" s="1" customFormat="1" ht="22.5" customHeight="1">
      <c r="B324" s="130"/>
      <c r="C324" s="198" t="s">
        <v>466</v>
      </c>
      <c r="D324" s="198" t="s">
        <v>282</v>
      </c>
      <c r="E324" s="199" t="s">
        <v>467</v>
      </c>
      <c r="F324" s="269" t="s">
        <v>468</v>
      </c>
      <c r="G324" s="269"/>
      <c r="H324" s="269"/>
      <c r="I324" s="269"/>
      <c r="J324" s="200" t="s">
        <v>311</v>
      </c>
      <c r="K324" s="201">
        <v>2</v>
      </c>
      <c r="L324" s="270">
        <v>0</v>
      </c>
      <c r="M324" s="270"/>
      <c r="N324" s="271">
        <f>ROUND(L324*K324,2)</f>
        <v>0</v>
      </c>
      <c r="O324" s="255"/>
      <c r="P324" s="255"/>
      <c r="Q324" s="255"/>
      <c r="R324" s="133"/>
      <c r="T324" s="163" t="s">
        <v>5</v>
      </c>
      <c r="U324" s="47" t="s">
        <v>44</v>
      </c>
      <c r="V324" s="39"/>
      <c r="W324" s="164">
        <f>V324*K324</f>
        <v>0</v>
      </c>
      <c r="X324" s="164">
        <v>1.0999999999999999E-2</v>
      </c>
      <c r="Y324" s="164">
        <f>X324*K324</f>
        <v>2.1999999999999999E-2</v>
      </c>
      <c r="Z324" s="164">
        <v>0</v>
      </c>
      <c r="AA324" s="165">
        <f>Z324*K324</f>
        <v>0</v>
      </c>
      <c r="AR324" s="21" t="s">
        <v>214</v>
      </c>
      <c r="AT324" s="21" t="s">
        <v>282</v>
      </c>
      <c r="AU324" s="21" t="s">
        <v>100</v>
      </c>
      <c r="AY324" s="21" t="s">
        <v>152</v>
      </c>
      <c r="BE324" s="104">
        <f>IF(U324="základní",N324,0)</f>
        <v>0</v>
      </c>
      <c r="BF324" s="104">
        <f>IF(U324="snížená",N324,0)</f>
        <v>0</v>
      </c>
      <c r="BG324" s="104">
        <f>IF(U324="zákl. přenesená",N324,0)</f>
        <v>0</v>
      </c>
      <c r="BH324" s="104">
        <f>IF(U324="sníž. přenesená",N324,0)</f>
        <v>0</v>
      </c>
      <c r="BI324" s="104">
        <f>IF(U324="nulová",N324,0)</f>
        <v>0</v>
      </c>
      <c r="BJ324" s="21" t="s">
        <v>84</v>
      </c>
      <c r="BK324" s="104">
        <f>ROUND(L324*K324,2)</f>
        <v>0</v>
      </c>
      <c r="BL324" s="21" t="s">
        <v>157</v>
      </c>
      <c r="BM324" s="21" t="s">
        <v>469</v>
      </c>
    </row>
    <row r="325" spans="2:65" s="1" customFormat="1" ht="22.5" customHeight="1">
      <c r="B325" s="130"/>
      <c r="C325" s="198" t="s">
        <v>470</v>
      </c>
      <c r="D325" s="198" t="s">
        <v>282</v>
      </c>
      <c r="E325" s="199" t="s">
        <v>471</v>
      </c>
      <c r="F325" s="269" t="s">
        <v>472</v>
      </c>
      <c r="G325" s="269"/>
      <c r="H325" s="269"/>
      <c r="I325" s="269"/>
      <c r="J325" s="200" t="s">
        <v>311</v>
      </c>
      <c r="K325" s="201">
        <v>2</v>
      </c>
      <c r="L325" s="270">
        <v>0</v>
      </c>
      <c r="M325" s="270"/>
      <c r="N325" s="271">
        <f>ROUND(L325*K325,2)</f>
        <v>0</v>
      </c>
      <c r="O325" s="255"/>
      <c r="P325" s="255"/>
      <c r="Q325" s="255"/>
      <c r="R325" s="133"/>
      <c r="T325" s="163" t="s">
        <v>5</v>
      </c>
      <c r="U325" s="47" t="s">
        <v>44</v>
      </c>
      <c r="V325" s="39"/>
      <c r="W325" s="164">
        <f>V325*K325</f>
        <v>0</v>
      </c>
      <c r="X325" s="164">
        <v>1.4999999999999999E-2</v>
      </c>
      <c r="Y325" s="164">
        <f>X325*K325</f>
        <v>0.03</v>
      </c>
      <c r="Z325" s="164">
        <v>0</v>
      </c>
      <c r="AA325" s="165">
        <f>Z325*K325</f>
        <v>0</v>
      </c>
      <c r="AR325" s="21" t="s">
        <v>214</v>
      </c>
      <c r="AT325" s="21" t="s">
        <v>282</v>
      </c>
      <c r="AU325" s="21" t="s">
        <v>100</v>
      </c>
      <c r="AY325" s="21" t="s">
        <v>152</v>
      </c>
      <c r="BE325" s="104">
        <f>IF(U325="základní",N325,0)</f>
        <v>0</v>
      </c>
      <c r="BF325" s="104">
        <f>IF(U325="snížená",N325,0)</f>
        <v>0</v>
      </c>
      <c r="BG325" s="104">
        <f>IF(U325="zákl. přenesená",N325,0)</f>
        <v>0</v>
      </c>
      <c r="BH325" s="104">
        <f>IF(U325="sníž. přenesená",N325,0)</f>
        <v>0</v>
      </c>
      <c r="BI325" s="104">
        <f>IF(U325="nulová",N325,0)</f>
        <v>0</v>
      </c>
      <c r="BJ325" s="21" t="s">
        <v>84</v>
      </c>
      <c r="BK325" s="104">
        <f>ROUND(L325*K325,2)</f>
        <v>0</v>
      </c>
      <c r="BL325" s="21" t="s">
        <v>157</v>
      </c>
      <c r="BM325" s="21" t="s">
        <v>473</v>
      </c>
    </row>
    <row r="326" spans="2:65" s="1" customFormat="1" ht="22.5" customHeight="1">
      <c r="B326" s="130"/>
      <c r="C326" s="159" t="s">
        <v>474</v>
      </c>
      <c r="D326" s="159" t="s">
        <v>153</v>
      </c>
      <c r="E326" s="160" t="s">
        <v>475</v>
      </c>
      <c r="F326" s="253" t="s">
        <v>476</v>
      </c>
      <c r="G326" s="253"/>
      <c r="H326" s="253"/>
      <c r="I326" s="253"/>
      <c r="J326" s="161" t="s">
        <v>311</v>
      </c>
      <c r="K326" s="162">
        <v>2</v>
      </c>
      <c r="L326" s="254">
        <v>0</v>
      </c>
      <c r="M326" s="254"/>
      <c r="N326" s="255">
        <f>ROUND(L326*K326,2)</f>
        <v>0</v>
      </c>
      <c r="O326" s="255"/>
      <c r="P326" s="255"/>
      <c r="Q326" s="255"/>
      <c r="R326" s="133"/>
      <c r="T326" s="163" t="s">
        <v>5</v>
      </c>
      <c r="U326" s="47" t="s">
        <v>44</v>
      </c>
      <c r="V326" s="39"/>
      <c r="W326" s="164">
        <f>V326*K326</f>
        <v>0</v>
      </c>
      <c r="X326" s="164">
        <v>3.5E-4</v>
      </c>
      <c r="Y326" s="164">
        <f>X326*K326</f>
        <v>6.9999999999999999E-4</v>
      </c>
      <c r="Z326" s="164">
        <v>0</v>
      </c>
      <c r="AA326" s="165">
        <f>Z326*K326</f>
        <v>0</v>
      </c>
      <c r="AR326" s="21" t="s">
        <v>157</v>
      </c>
      <c r="AT326" s="21" t="s">
        <v>153</v>
      </c>
      <c r="AU326" s="21" t="s">
        <v>100</v>
      </c>
      <c r="AY326" s="21" t="s">
        <v>152</v>
      </c>
      <c r="BE326" s="104">
        <f>IF(U326="základní",N326,0)</f>
        <v>0</v>
      </c>
      <c r="BF326" s="104">
        <f>IF(U326="snížená",N326,0)</f>
        <v>0</v>
      </c>
      <c r="BG326" s="104">
        <f>IF(U326="zákl. přenesená",N326,0)</f>
        <v>0</v>
      </c>
      <c r="BH326" s="104">
        <f>IF(U326="sníž. přenesená",N326,0)</f>
        <v>0</v>
      </c>
      <c r="BI326" s="104">
        <f>IF(U326="nulová",N326,0)</f>
        <v>0</v>
      </c>
      <c r="BJ326" s="21" t="s">
        <v>84</v>
      </c>
      <c r="BK326" s="104">
        <f>ROUND(L326*K326,2)</f>
        <v>0</v>
      </c>
      <c r="BL326" s="21" t="s">
        <v>157</v>
      </c>
      <c r="BM326" s="21" t="s">
        <v>477</v>
      </c>
    </row>
    <row r="327" spans="2:65" s="10" customFormat="1" ht="22.5" customHeight="1">
      <c r="B327" s="166"/>
      <c r="C327" s="167"/>
      <c r="D327" s="167"/>
      <c r="E327" s="168" t="s">
        <v>5</v>
      </c>
      <c r="F327" s="272" t="s">
        <v>478</v>
      </c>
      <c r="G327" s="273"/>
      <c r="H327" s="273"/>
      <c r="I327" s="273"/>
      <c r="J327" s="167"/>
      <c r="K327" s="169">
        <v>1</v>
      </c>
      <c r="L327" s="167"/>
      <c r="M327" s="167"/>
      <c r="N327" s="167"/>
      <c r="O327" s="167"/>
      <c r="P327" s="167"/>
      <c r="Q327" s="167"/>
      <c r="R327" s="170"/>
      <c r="T327" s="171"/>
      <c r="U327" s="167"/>
      <c r="V327" s="167"/>
      <c r="W327" s="167"/>
      <c r="X327" s="167"/>
      <c r="Y327" s="167"/>
      <c r="Z327" s="167"/>
      <c r="AA327" s="172"/>
      <c r="AT327" s="173" t="s">
        <v>161</v>
      </c>
      <c r="AU327" s="173" t="s">
        <v>100</v>
      </c>
      <c r="AV327" s="10" t="s">
        <v>100</v>
      </c>
      <c r="AW327" s="10" t="s">
        <v>36</v>
      </c>
      <c r="AX327" s="10" t="s">
        <v>79</v>
      </c>
      <c r="AY327" s="173" t="s">
        <v>152</v>
      </c>
    </row>
    <row r="328" spans="2:65" s="10" customFormat="1" ht="22.5" customHeight="1">
      <c r="B328" s="166"/>
      <c r="C328" s="167"/>
      <c r="D328" s="167"/>
      <c r="E328" s="168" t="s">
        <v>5</v>
      </c>
      <c r="F328" s="267" t="s">
        <v>479</v>
      </c>
      <c r="G328" s="268"/>
      <c r="H328" s="268"/>
      <c r="I328" s="268"/>
      <c r="J328" s="167"/>
      <c r="K328" s="169">
        <v>1</v>
      </c>
      <c r="L328" s="167"/>
      <c r="M328" s="167"/>
      <c r="N328" s="167"/>
      <c r="O328" s="167"/>
      <c r="P328" s="167"/>
      <c r="Q328" s="167"/>
      <c r="R328" s="170"/>
      <c r="T328" s="171"/>
      <c r="U328" s="167"/>
      <c r="V328" s="167"/>
      <c r="W328" s="167"/>
      <c r="X328" s="167"/>
      <c r="Y328" s="167"/>
      <c r="Z328" s="167"/>
      <c r="AA328" s="172"/>
      <c r="AT328" s="173" t="s">
        <v>161</v>
      </c>
      <c r="AU328" s="173" t="s">
        <v>100</v>
      </c>
      <c r="AV328" s="10" t="s">
        <v>100</v>
      </c>
      <c r="AW328" s="10" t="s">
        <v>36</v>
      </c>
      <c r="AX328" s="10" t="s">
        <v>79</v>
      </c>
      <c r="AY328" s="173" t="s">
        <v>152</v>
      </c>
    </row>
    <row r="329" spans="2:65" s="12" customFormat="1" ht="22.5" customHeight="1">
      <c r="B329" s="182"/>
      <c r="C329" s="183"/>
      <c r="D329" s="183"/>
      <c r="E329" s="184" t="s">
        <v>5</v>
      </c>
      <c r="F329" s="274" t="s">
        <v>167</v>
      </c>
      <c r="G329" s="275"/>
      <c r="H329" s="275"/>
      <c r="I329" s="275"/>
      <c r="J329" s="183"/>
      <c r="K329" s="185">
        <v>2</v>
      </c>
      <c r="L329" s="183"/>
      <c r="M329" s="183"/>
      <c r="N329" s="183"/>
      <c r="O329" s="183"/>
      <c r="P329" s="183"/>
      <c r="Q329" s="183"/>
      <c r="R329" s="186"/>
      <c r="T329" s="187"/>
      <c r="U329" s="183"/>
      <c r="V329" s="183"/>
      <c r="W329" s="183"/>
      <c r="X329" s="183"/>
      <c r="Y329" s="183"/>
      <c r="Z329" s="183"/>
      <c r="AA329" s="188"/>
      <c r="AT329" s="189" t="s">
        <v>161</v>
      </c>
      <c r="AU329" s="189" t="s">
        <v>100</v>
      </c>
      <c r="AV329" s="12" t="s">
        <v>157</v>
      </c>
      <c r="AW329" s="12" t="s">
        <v>36</v>
      </c>
      <c r="AX329" s="12" t="s">
        <v>84</v>
      </c>
      <c r="AY329" s="189" t="s">
        <v>152</v>
      </c>
    </row>
    <row r="330" spans="2:65" s="1" customFormat="1" ht="31.5" customHeight="1">
      <c r="B330" s="130"/>
      <c r="C330" s="198" t="s">
        <v>480</v>
      </c>
      <c r="D330" s="198" t="s">
        <v>282</v>
      </c>
      <c r="E330" s="199" t="s">
        <v>481</v>
      </c>
      <c r="F330" s="269" t="s">
        <v>482</v>
      </c>
      <c r="G330" s="269"/>
      <c r="H330" s="269"/>
      <c r="I330" s="269"/>
      <c r="J330" s="200" t="s">
        <v>311</v>
      </c>
      <c r="K330" s="201">
        <v>1</v>
      </c>
      <c r="L330" s="270">
        <v>0</v>
      </c>
      <c r="M330" s="270"/>
      <c r="N330" s="271">
        <f>ROUND(L330*K330,2)</f>
        <v>0</v>
      </c>
      <c r="O330" s="255"/>
      <c r="P330" s="255"/>
      <c r="Q330" s="255"/>
      <c r="R330" s="133"/>
      <c r="T330" s="163" t="s">
        <v>5</v>
      </c>
      <c r="U330" s="47" t="s">
        <v>44</v>
      </c>
      <c r="V330" s="39"/>
      <c r="W330" s="164">
        <f>V330*K330</f>
        <v>0</v>
      </c>
      <c r="X330" s="164">
        <v>4.2500000000000003E-2</v>
      </c>
      <c r="Y330" s="164">
        <f>X330*K330</f>
        <v>4.2500000000000003E-2</v>
      </c>
      <c r="Z330" s="164">
        <v>0</v>
      </c>
      <c r="AA330" s="165">
        <f>Z330*K330</f>
        <v>0</v>
      </c>
      <c r="AR330" s="21" t="s">
        <v>214</v>
      </c>
      <c r="AT330" s="21" t="s">
        <v>282</v>
      </c>
      <c r="AU330" s="21" t="s">
        <v>100</v>
      </c>
      <c r="AY330" s="21" t="s">
        <v>152</v>
      </c>
      <c r="BE330" s="104">
        <f>IF(U330="základní",N330,0)</f>
        <v>0</v>
      </c>
      <c r="BF330" s="104">
        <f>IF(U330="snížená",N330,0)</f>
        <v>0</v>
      </c>
      <c r="BG330" s="104">
        <f>IF(U330="zákl. přenesená",N330,0)</f>
        <v>0</v>
      </c>
      <c r="BH330" s="104">
        <f>IF(U330="sníž. přenesená",N330,0)</f>
        <v>0</v>
      </c>
      <c r="BI330" s="104">
        <f>IF(U330="nulová",N330,0)</f>
        <v>0</v>
      </c>
      <c r="BJ330" s="21" t="s">
        <v>84</v>
      </c>
      <c r="BK330" s="104">
        <f>ROUND(L330*K330,2)</f>
        <v>0</v>
      </c>
      <c r="BL330" s="21" t="s">
        <v>157</v>
      </c>
      <c r="BM330" s="21" t="s">
        <v>483</v>
      </c>
    </row>
    <row r="331" spans="2:65" s="11" customFormat="1" ht="22.5" customHeight="1">
      <c r="B331" s="174"/>
      <c r="C331" s="175"/>
      <c r="D331" s="175"/>
      <c r="E331" s="176" t="s">
        <v>5</v>
      </c>
      <c r="F331" s="265" t="s">
        <v>484</v>
      </c>
      <c r="G331" s="266"/>
      <c r="H331" s="266"/>
      <c r="I331" s="266"/>
      <c r="J331" s="175"/>
      <c r="K331" s="177" t="s">
        <v>5</v>
      </c>
      <c r="L331" s="175"/>
      <c r="M331" s="175"/>
      <c r="N331" s="175"/>
      <c r="O331" s="175"/>
      <c r="P331" s="175"/>
      <c r="Q331" s="175"/>
      <c r="R331" s="178"/>
      <c r="T331" s="179"/>
      <c r="U331" s="175"/>
      <c r="V331" s="175"/>
      <c r="W331" s="175"/>
      <c r="X331" s="175"/>
      <c r="Y331" s="175"/>
      <c r="Z331" s="175"/>
      <c r="AA331" s="180"/>
      <c r="AT331" s="181" t="s">
        <v>161</v>
      </c>
      <c r="AU331" s="181" t="s">
        <v>100</v>
      </c>
      <c r="AV331" s="11" t="s">
        <v>84</v>
      </c>
      <c r="AW331" s="11" t="s">
        <v>36</v>
      </c>
      <c r="AX331" s="11" t="s">
        <v>79</v>
      </c>
      <c r="AY331" s="181" t="s">
        <v>152</v>
      </c>
    </row>
    <row r="332" spans="2:65" s="10" customFormat="1" ht="22.5" customHeight="1">
      <c r="B332" s="166"/>
      <c r="C332" s="167"/>
      <c r="D332" s="167"/>
      <c r="E332" s="168" t="s">
        <v>5</v>
      </c>
      <c r="F332" s="267" t="s">
        <v>485</v>
      </c>
      <c r="G332" s="268"/>
      <c r="H332" s="268"/>
      <c r="I332" s="268"/>
      <c r="J332" s="167"/>
      <c r="K332" s="169">
        <v>1</v>
      </c>
      <c r="L332" s="167"/>
      <c r="M332" s="167"/>
      <c r="N332" s="167"/>
      <c r="O332" s="167"/>
      <c r="P332" s="167"/>
      <c r="Q332" s="167"/>
      <c r="R332" s="170"/>
      <c r="T332" s="171"/>
      <c r="U332" s="167"/>
      <c r="V332" s="167"/>
      <c r="W332" s="167"/>
      <c r="X332" s="167"/>
      <c r="Y332" s="167"/>
      <c r="Z332" s="167"/>
      <c r="AA332" s="172"/>
      <c r="AT332" s="173" t="s">
        <v>161</v>
      </c>
      <c r="AU332" s="173" t="s">
        <v>100</v>
      </c>
      <c r="AV332" s="10" t="s">
        <v>100</v>
      </c>
      <c r="AW332" s="10" t="s">
        <v>36</v>
      </c>
      <c r="AX332" s="10" t="s">
        <v>84</v>
      </c>
      <c r="AY332" s="173" t="s">
        <v>152</v>
      </c>
    </row>
    <row r="333" spans="2:65" s="1" customFormat="1" ht="22.5" customHeight="1">
      <c r="B333" s="130"/>
      <c r="C333" s="198" t="s">
        <v>486</v>
      </c>
      <c r="D333" s="198" t="s">
        <v>282</v>
      </c>
      <c r="E333" s="199" t="s">
        <v>487</v>
      </c>
      <c r="F333" s="269" t="s">
        <v>488</v>
      </c>
      <c r="G333" s="269"/>
      <c r="H333" s="269"/>
      <c r="I333" s="269"/>
      <c r="J333" s="200" t="s">
        <v>311</v>
      </c>
      <c r="K333" s="201">
        <v>1</v>
      </c>
      <c r="L333" s="270">
        <v>0</v>
      </c>
      <c r="M333" s="270"/>
      <c r="N333" s="271">
        <f>ROUND(L333*K333,2)</f>
        <v>0</v>
      </c>
      <c r="O333" s="255"/>
      <c r="P333" s="255"/>
      <c r="Q333" s="255"/>
      <c r="R333" s="133"/>
      <c r="T333" s="163" t="s">
        <v>5</v>
      </c>
      <c r="U333" s="47" t="s">
        <v>44</v>
      </c>
      <c r="V333" s="39"/>
      <c r="W333" s="164">
        <f>V333*K333</f>
        <v>0</v>
      </c>
      <c r="X333" s="164">
        <v>3.3799999999999997E-2</v>
      </c>
      <c r="Y333" s="164">
        <f>X333*K333</f>
        <v>3.3799999999999997E-2</v>
      </c>
      <c r="Z333" s="164">
        <v>0</v>
      </c>
      <c r="AA333" s="165">
        <f>Z333*K333</f>
        <v>0</v>
      </c>
      <c r="AR333" s="21" t="s">
        <v>214</v>
      </c>
      <c r="AT333" s="21" t="s">
        <v>282</v>
      </c>
      <c r="AU333" s="21" t="s">
        <v>100</v>
      </c>
      <c r="AY333" s="21" t="s">
        <v>152</v>
      </c>
      <c r="BE333" s="104">
        <f>IF(U333="základní",N333,0)</f>
        <v>0</v>
      </c>
      <c r="BF333" s="104">
        <f>IF(U333="snížená",N333,0)</f>
        <v>0</v>
      </c>
      <c r="BG333" s="104">
        <f>IF(U333="zákl. přenesená",N333,0)</f>
        <v>0</v>
      </c>
      <c r="BH333" s="104">
        <f>IF(U333="sníž. přenesená",N333,0)</f>
        <v>0</v>
      </c>
      <c r="BI333" s="104">
        <f>IF(U333="nulová",N333,0)</f>
        <v>0</v>
      </c>
      <c r="BJ333" s="21" t="s">
        <v>84</v>
      </c>
      <c r="BK333" s="104">
        <f>ROUND(L333*K333,2)</f>
        <v>0</v>
      </c>
      <c r="BL333" s="21" t="s">
        <v>157</v>
      </c>
      <c r="BM333" s="21" t="s">
        <v>489</v>
      </c>
    </row>
    <row r="334" spans="2:65" s="1" customFormat="1" ht="31.5" customHeight="1">
      <c r="B334" s="130"/>
      <c r="C334" s="159" t="s">
        <v>490</v>
      </c>
      <c r="D334" s="159" t="s">
        <v>153</v>
      </c>
      <c r="E334" s="160" t="s">
        <v>491</v>
      </c>
      <c r="F334" s="253" t="s">
        <v>492</v>
      </c>
      <c r="G334" s="253"/>
      <c r="H334" s="253"/>
      <c r="I334" s="253"/>
      <c r="J334" s="161" t="s">
        <v>311</v>
      </c>
      <c r="K334" s="162">
        <v>20</v>
      </c>
      <c r="L334" s="254">
        <v>0</v>
      </c>
      <c r="M334" s="254"/>
      <c r="N334" s="255">
        <f>ROUND(L334*K334,2)</f>
        <v>0</v>
      </c>
      <c r="O334" s="255"/>
      <c r="P334" s="255"/>
      <c r="Q334" s="255"/>
      <c r="R334" s="133"/>
      <c r="T334" s="163" t="s">
        <v>5</v>
      </c>
      <c r="U334" s="47" t="s">
        <v>44</v>
      </c>
      <c r="V334" s="39"/>
      <c r="W334" s="164">
        <f>V334*K334</f>
        <v>0</v>
      </c>
      <c r="X334" s="164">
        <v>4.6800000000000001E-3</v>
      </c>
      <c r="Y334" s="164">
        <f>X334*K334</f>
        <v>9.3600000000000003E-2</v>
      </c>
      <c r="Z334" s="164">
        <v>0</v>
      </c>
      <c r="AA334" s="165">
        <f>Z334*K334</f>
        <v>0</v>
      </c>
      <c r="AR334" s="21" t="s">
        <v>157</v>
      </c>
      <c r="AT334" s="21" t="s">
        <v>153</v>
      </c>
      <c r="AU334" s="21" t="s">
        <v>100</v>
      </c>
      <c r="AY334" s="21" t="s">
        <v>152</v>
      </c>
      <c r="BE334" s="104">
        <f>IF(U334="základní",N334,0)</f>
        <v>0</v>
      </c>
      <c r="BF334" s="104">
        <f>IF(U334="snížená",N334,0)</f>
        <v>0</v>
      </c>
      <c r="BG334" s="104">
        <f>IF(U334="zákl. přenesená",N334,0)</f>
        <v>0</v>
      </c>
      <c r="BH334" s="104">
        <f>IF(U334="sníž. přenesená",N334,0)</f>
        <v>0</v>
      </c>
      <c r="BI334" s="104">
        <f>IF(U334="nulová",N334,0)</f>
        <v>0</v>
      </c>
      <c r="BJ334" s="21" t="s">
        <v>84</v>
      </c>
      <c r="BK334" s="104">
        <f>ROUND(L334*K334,2)</f>
        <v>0</v>
      </c>
      <c r="BL334" s="21" t="s">
        <v>157</v>
      </c>
      <c r="BM334" s="21" t="s">
        <v>493</v>
      </c>
    </row>
    <row r="335" spans="2:65" s="10" customFormat="1" ht="22.5" customHeight="1">
      <c r="B335" s="166"/>
      <c r="C335" s="167"/>
      <c r="D335" s="167"/>
      <c r="E335" s="168" t="s">
        <v>5</v>
      </c>
      <c r="F335" s="272" t="s">
        <v>494</v>
      </c>
      <c r="G335" s="273"/>
      <c r="H335" s="273"/>
      <c r="I335" s="273"/>
      <c r="J335" s="167"/>
      <c r="K335" s="169">
        <v>19</v>
      </c>
      <c r="L335" s="167"/>
      <c r="M335" s="167"/>
      <c r="N335" s="167"/>
      <c r="O335" s="167"/>
      <c r="P335" s="167"/>
      <c r="Q335" s="167"/>
      <c r="R335" s="170"/>
      <c r="T335" s="171"/>
      <c r="U335" s="167"/>
      <c r="V335" s="167"/>
      <c r="W335" s="167"/>
      <c r="X335" s="167"/>
      <c r="Y335" s="167"/>
      <c r="Z335" s="167"/>
      <c r="AA335" s="172"/>
      <c r="AT335" s="173" t="s">
        <v>161</v>
      </c>
      <c r="AU335" s="173" t="s">
        <v>100</v>
      </c>
      <c r="AV335" s="10" t="s">
        <v>100</v>
      </c>
      <c r="AW335" s="10" t="s">
        <v>36</v>
      </c>
      <c r="AX335" s="10" t="s">
        <v>79</v>
      </c>
      <c r="AY335" s="173" t="s">
        <v>152</v>
      </c>
    </row>
    <row r="336" spans="2:65" s="10" customFormat="1" ht="22.5" customHeight="1">
      <c r="B336" s="166"/>
      <c r="C336" s="167"/>
      <c r="D336" s="167"/>
      <c r="E336" s="168" t="s">
        <v>5</v>
      </c>
      <c r="F336" s="267" t="s">
        <v>495</v>
      </c>
      <c r="G336" s="268"/>
      <c r="H336" s="268"/>
      <c r="I336" s="268"/>
      <c r="J336" s="167"/>
      <c r="K336" s="169">
        <v>1</v>
      </c>
      <c r="L336" s="167"/>
      <c r="M336" s="167"/>
      <c r="N336" s="167"/>
      <c r="O336" s="167"/>
      <c r="P336" s="167"/>
      <c r="Q336" s="167"/>
      <c r="R336" s="170"/>
      <c r="T336" s="171"/>
      <c r="U336" s="167"/>
      <c r="V336" s="167"/>
      <c r="W336" s="167"/>
      <c r="X336" s="167"/>
      <c r="Y336" s="167"/>
      <c r="Z336" s="167"/>
      <c r="AA336" s="172"/>
      <c r="AT336" s="173" t="s">
        <v>161</v>
      </c>
      <c r="AU336" s="173" t="s">
        <v>100</v>
      </c>
      <c r="AV336" s="10" t="s">
        <v>100</v>
      </c>
      <c r="AW336" s="10" t="s">
        <v>36</v>
      </c>
      <c r="AX336" s="10" t="s">
        <v>79</v>
      </c>
      <c r="AY336" s="173" t="s">
        <v>152</v>
      </c>
    </row>
    <row r="337" spans="2:65" s="12" customFormat="1" ht="22.5" customHeight="1">
      <c r="B337" s="182"/>
      <c r="C337" s="183"/>
      <c r="D337" s="183"/>
      <c r="E337" s="184" t="s">
        <v>5</v>
      </c>
      <c r="F337" s="274" t="s">
        <v>167</v>
      </c>
      <c r="G337" s="275"/>
      <c r="H337" s="275"/>
      <c r="I337" s="275"/>
      <c r="J337" s="183"/>
      <c r="K337" s="185">
        <v>20</v>
      </c>
      <c r="L337" s="183"/>
      <c r="M337" s="183"/>
      <c r="N337" s="183"/>
      <c r="O337" s="183"/>
      <c r="P337" s="183"/>
      <c r="Q337" s="183"/>
      <c r="R337" s="186"/>
      <c r="T337" s="187"/>
      <c r="U337" s="183"/>
      <c r="V337" s="183"/>
      <c r="W337" s="183"/>
      <c r="X337" s="183"/>
      <c r="Y337" s="183"/>
      <c r="Z337" s="183"/>
      <c r="AA337" s="188"/>
      <c r="AT337" s="189" t="s">
        <v>161</v>
      </c>
      <c r="AU337" s="189" t="s">
        <v>100</v>
      </c>
      <c r="AV337" s="12" t="s">
        <v>157</v>
      </c>
      <c r="AW337" s="12" t="s">
        <v>36</v>
      </c>
      <c r="AX337" s="12" t="s">
        <v>84</v>
      </c>
      <c r="AY337" s="189" t="s">
        <v>152</v>
      </c>
    </row>
    <row r="338" spans="2:65" s="1" customFormat="1" ht="22.5" customHeight="1">
      <c r="B338" s="130"/>
      <c r="C338" s="198" t="s">
        <v>496</v>
      </c>
      <c r="D338" s="198" t="s">
        <v>282</v>
      </c>
      <c r="E338" s="199" t="s">
        <v>497</v>
      </c>
      <c r="F338" s="269" t="s">
        <v>498</v>
      </c>
      <c r="G338" s="269"/>
      <c r="H338" s="269"/>
      <c r="I338" s="269"/>
      <c r="J338" s="200" t="s">
        <v>311</v>
      </c>
      <c r="K338" s="201">
        <v>19</v>
      </c>
      <c r="L338" s="270">
        <v>0</v>
      </c>
      <c r="M338" s="270"/>
      <c r="N338" s="271">
        <f t="shared" ref="N338:N343" si="25">ROUND(L338*K338,2)</f>
        <v>0</v>
      </c>
      <c r="O338" s="255"/>
      <c r="P338" s="255"/>
      <c r="Q338" s="255"/>
      <c r="R338" s="133"/>
      <c r="T338" s="163" t="s">
        <v>5</v>
      </c>
      <c r="U338" s="47" t="s">
        <v>44</v>
      </c>
      <c r="V338" s="39"/>
      <c r="W338" s="164">
        <f t="shared" ref="W338:W343" si="26">V338*K338</f>
        <v>0</v>
      </c>
      <c r="X338" s="164">
        <v>1.2E-2</v>
      </c>
      <c r="Y338" s="164">
        <f t="shared" ref="Y338:Y343" si="27">X338*K338</f>
        <v>0.22800000000000001</v>
      </c>
      <c r="Z338" s="164">
        <v>0</v>
      </c>
      <c r="AA338" s="165">
        <f t="shared" ref="AA338:AA343" si="28">Z338*K338</f>
        <v>0</v>
      </c>
      <c r="AR338" s="21" t="s">
        <v>214</v>
      </c>
      <c r="AT338" s="21" t="s">
        <v>282</v>
      </c>
      <c r="AU338" s="21" t="s">
        <v>100</v>
      </c>
      <c r="AY338" s="21" t="s">
        <v>152</v>
      </c>
      <c r="BE338" s="104">
        <f t="shared" ref="BE338:BE343" si="29">IF(U338="základní",N338,0)</f>
        <v>0</v>
      </c>
      <c r="BF338" s="104">
        <f t="shared" ref="BF338:BF343" si="30">IF(U338="snížená",N338,0)</f>
        <v>0</v>
      </c>
      <c r="BG338" s="104">
        <f t="shared" ref="BG338:BG343" si="31">IF(U338="zákl. přenesená",N338,0)</f>
        <v>0</v>
      </c>
      <c r="BH338" s="104">
        <f t="shared" ref="BH338:BH343" si="32">IF(U338="sníž. přenesená",N338,0)</f>
        <v>0</v>
      </c>
      <c r="BI338" s="104">
        <f t="shared" ref="BI338:BI343" si="33">IF(U338="nulová",N338,0)</f>
        <v>0</v>
      </c>
      <c r="BJ338" s="21" t="s">
        <v>84</v>
      </c>
      <c r="BK338" s="104">
        <f t="shared" ref="BK338:BK343" si="34">ROUND(L338*K338,2)</f>
        <v>0</v>
      </c>
      <c r="BL338" s="21" t="s">
        <v>157</v>
      </c>
      <c r="BM338" s="21" t="s">
        <v>499</v>
      </c>
    </row>
    <row r="339" spans="2:65" s="1" customFormat="1" ht="22.5" customHeight="1">
      <c r="B339" s="130"/>
      <c r="C339" s="198" t="s">
        <v>500</v>
      </c>
      <c r="D339" s="198" t="s">
        <v>282</v>
      </c>
      <c r="E339" s="199" t="s">
        <v>501</v>
      </c>
      <c r="F339" s="269" t="s">
        <v>502</v>
      </c>
      <c r="G339" s="269"/>
      <c r="H339" s="269"/>
      <c r="I339" s="269"/>
      <c r="J339" s="200" t="s">
        <v>311</v>
      </c>
      <c r="K339" s="201">
        <v>19</v>
      </c>
      <c r="L339" s="270">
        <v>0</v>
      </c>
      <c r="M339" s="270"/>
      <c r="N339" s="271">
        <f t="shared" si="25"/>
        <v>0</v>
      </c>
      <c r="O339" s="255"/>
      <c r="P339" s="255"/>
      <c r="Q339" s="255"/>
      <c r="R339" s="133"/>
      <c r="T339" s="163" t="s">
        <v>5</v>
      </c>
      <c r="U339" s="47" t="s">
        <v>44</v>
      </c>
      <c r="V339" s="39"/>
      <c r="W339" s="164">
        <f t="shared" si="26"/>
        <v>0</v>
      </c>
      <c r="X339" s="164">
        <v>8.9999999999999998E-4</v>
      </c>
      <c r="Y339" s="164">
        <f t="shared" si="27"/>
        <v>1.7100000000000001E-2</v>
      </c>
      <c r="Z339" s="164">
        <v>0</v>
      </c>
      <c r="AA339" s="165">
        <f t="shared" si="28"/>
        <v>0</v>
      </c>
      <c r="AR339" s="21" t="s">
        <v>214</v>
      </c>
      <c r="AT339" s="21" t="s">
        <v>282</v>
      </c>
      <c r="AU339" s="21" t="s">
        <v>100</v>
      </c>
      <c r="AY339" s="21" t="s">
        <v>152</v>
      </c>
      <c r="BE339" s="104">
        <f t="shared" si="29"/>
        <v>0</v>
      </c>
      <c r="BF339" s="104">
        <f t="shared" si="30"/>
        <v>0</v>
      </c>
      <c r="BG339" s="104">
        <f t="shared" si="31"/>
        <v>0</v>
      </c>
      <c r="BH339" s="104">
        <f t="shared" si="32"/>
        <v>0</v>
      </c>
      <c r="BI339" s="104">
        <f t="shared" si="33"/>
        <v>0</v>
      </c>
      <c r="BJ339" s="21" t="s">
        <v>84</v>
      </c>
      <c r="BK339" s="104">
        <f t="shared" si="34"/>
        <v>0</v>
      </c>
      <c r="BL339" s="21" t="s">
        <v>157</v>
      </c>
      <c r="BM339" s="21" t="s">
        <v>503</v>
      </c>
    </row>
    <row r="340" spans="2:65" s="1" customFormat="1" ht="22.5" customHeight="1">
      <c r="B340" s="130"/>
      <c r="C340" s="198" t="s">
        <v>504</v>
      </c>
      <c r="D340" s="198" t="s">
        <v>282</v>
      </c>
      <c r="E340" s="199" t="s">
        <v>505</v>
      </c>
      <c r="F340" s="269" t="s">
        <v>506</v>
      </c>
      <c r="G340" s="269"/>
      <c r="H340" s="269"/>
      <c r="I340" s="269"/>
      <c r="J340" s="200" t="s">
        <v>311</v>
      </c>
      <c r="K340" s="201">
        <v>1</v>
      </c>
      <c r="L340" s="270">
        <v>0</v>
      </c>
      <c r="M340" s="270"/>
      <c r="N340" s="271">
        <f t="shared" si="25"/>
        <v>0</v>
      </c>
      <c r="O340" s="255"/>
      <c r="P340" s="255"/>
      <c r="Q340" s="255"/>
      <c r="R340" s="133"/>
      <c r="T340" s="163" t="s">
        <v>5</v>
      </c>
      <c r="U340" s="47" t="s">
        <v>44</v>
      </c>
      <c r="V340" s="39"/>
      <c r="W340" s="164">
        <f t="shared" si="26"/>
        <v>0</v>
      </c>
      <c r="X340" s="164">
        <v>2.4E-2</v>
      </c>
      <c r="Y340" s="164">
        <f t="shared" si="27"/>
        <v>2.4E-2</v>
      </c>
      <c r="Z340" s="164">
        <v>0</v>
      </c>
      <c r="AA340" s="165">
        <f t="shared" si="28"/>
        <v>0</v>
      </c>
      <c r="AR340" s="21" t="s">
        <v>214</v>
      </c>
      <c r="AT340" s="21" t="s">
        <v>282</v>
      </c>
      <c r="AU340" s="21" t="s">
        <v>100</v>
      </c>
      <c r="AY340" s="21" t="s">
        <v>152</v>
      </c>
      <c r="BE340" s="104">
        <f t="shared" si="29"/>
        <v>0</v>
      </c>
      <c r="BF340" s="104">
        <f t="shared" si="30"/>
        <v>0</v>
      </c>
      <c r="BG340" s="104">
        <f t="shared" si="31"/>
        <v>0</v>
      </c>
      <c r="BH340" s="104">
        <f t="shared" si="32"/>
        <v>0</v>
      </c>
      <c r="BI340" s="104">
        <f t="shared" si="33"/>
        <v>0</v>
      </c>
      <c r="BJ340" s="21" t="s">
        <v>84</v>
      </c>
      <c r="BK340" s="104">
        <f t="shared" si="34"/>
        <v>0</v>
      </c>
      <c r="BL340" s="21" t="s">
        <v>157</v>
      </c>
      <c r="BM340" s="21" t="s">
        <v>507</v>
      </c>
    </row>
    <row r="341" spans="2:65" s="1" customFormat="1" ht="22.5" customHeight="1">
      <c r="B341" s="130"/>
      <c r="C341" s="198" t="s">
        <v>508</v>
      </c>
      <c r="D341" s="198" t="s">
        <v>282</v>
      </c>
      <c r="E341" s="199" t="s">
        <v>509</v>
      </c>
      <c r="F341" s="269" t="s">
        <v>510</v>
      </c>
      <c r="G341" s="269"/>
      <c r="H341" s="269"/>
      <c r="I341" s="269"/>
      <c r="J341" s="200" t="s">
        <v>311</v>
      </c>
      <c r="K341" s="201">
        <v>1</v>
      </c>
      <c r="L341" s="270">
        <v>0</v>
      </c>
      <c r="M341" s="270"/>
      <c r="N341" s="271">
        <f t="shared" si="25"/>
        <v>0</v>
      </c>
      <c r="O341" s="255"/>
      <c r="P341" s="255"/>
      <c r="Q341" s="255"/>
      <c r="R341" s="133"/>
      <c r="T341" s="163" t="s">
        <v>5</v>
      </c>
      <c r="U341" s="47" t="s">
        <v>44</v>
      </c>
      <c r="V341" s="39"/>
      <c r="W341" s="164">
        <f t="shared" si="26"/>
        <v>0</v>
      </c>
      <c r="X341" s="164">
        <v>1.9E-3</v>
      </c>
      <c r="Y341" s="164">
        <f t="shared" si="27"/>
        <v>1.9E-3</v>
      </c>
      <c r="Z341" s="164">
        <v>0</v>
      </c>
      <c r="AA341" s="165">
        <f t="shared" si="28"/>
        <v>0</v>
      </c>
      <c r="AR341" s="21" t="s">
        <v>214</v>
      </c>
      <c r="AT341" s="21" t="s">
        <v>282</v>
      </c>
      <c r="AU341" s="21" t="s">
        <v>100</v>
      </c>
      <c r="AY341" s="21" t="s">
        <v>152</v>
      </c>
      <c r="BE341" s="104">
        <f t="shared" si="29"/>
        <v>0</v>
      </c>
      <c r="BF341" s="104">
        <f t="shared" si="30"/>
        <v>0</v>
      </c>
      <c r="BG341" s="104">
        <f t="shared" si="31"/>
        <v>0</v>
      </c>
      <c r="BH341" s="104">
        <f t="shared" si="32"/>
        <v>0</v>
      </c>
      <c r="BI341" s="104">
        <f t="shared" si="33"/>
        <v>0</v>
      </c>
      <c r="BJ341" s="21" t="s">
        <v>84</v>
      </c>
      <c r="BK341" s="104">
        <f t="shared" si="34"/>
        <v>0</v>
      </c>
      <c r="BL341" s="21" t="s">
        <v>157</v>
      </c>
      <c r="BM341" s="21" t="s">
        <v>511</v>
      </c>
    </row>
    <row r="342" spans="2:65" s="1" customFormat="1" ht="31.5" customHeight="1">
      <c r="B342" s="130"/>
      <c r="C342" s="198" t="s">
        <v>512</v>
      </c>
      <c r="D342" s="198" t="s">
        <v>282</v>
      </c>
      <c r="E342" s="199" t="s">
        <v>513</v>
      </c>
      <c r="F342" s="269" t="s">
        <v>514</v>
      </c>
      <c r="G342" s="269"/>
      <c r="H342" s="269"/>
      <c r="I342" s="269"/>
      <c r="J342" s="200" t="s">
        <v>311</v>
      </c>
      <c r="K342" s="201">
        <v>19</v>
      </c>
      <c r="L342" s="270">
        <v>0</v>
      </c>
      <c r="M342" s="270"/>
      <c r="N342" s="271">
        <f t="shared" si="25"/>
        <v>0</v>
      </c>
      <c r="O342" s="255"/>
      <c r="P342" s="255"/>
      <c r="Q342" s="255"/>
      <c r="R342" s="133"/>
      <c r="T342" s="163" t="s">
        <v>5</v>
      </c>
      <c r="U342" s="47" t="s">
        <v>44</v>
      </c>
      <c r="V342" s="39"/>
      <c r="W342" s="164">
        <f t="shared" si="26"/>
        <v>0</v>
      </c>
      <c r="X342" s="164">
        <v>6.0000000000000001E-3</v>
      </c>
      <c r="Y342" s="164">
        <f t="shared" si="27"/>
        <v>0.114</v>
      </c>
      <c r="Z342" s="164">
        <v>0</v>
      </c>
      <c r="AA342" s="165">
        <f t="shared" si="28"/>
        <v>0</v>
      </c>
      <c r="AR342" s="21" t="s">
        <v>214</v>
      </c>
      <c r="AT342" s="21" t="s">
        <v>282</v>
      </c>
      <c r="AU342" s="21" t="s">
        <v>100</v>
      </c>
      <c r="AY342" s="21" t="s">
        <v>152</v>
      </c>
      <c r="BE342" s="104">
        <f t="shared" si="29"/>
        <v>0</v>
      </c>
      <c r="BF342" s="104">
        <f t="shared" si="30"/>
        <v>0</v>
      </c>
      <c r="BG342" s="104">
        <f t="shared" si="31"/>
        <v>0</v>
      </c>
      <c r="BH342" s="104">
        <f t="shared" si="32"/>
        <v>0</v>
      </c>
      <c r="BI342" s="104">
        <f t="shared" si="33"/>
        <v>0</v>
      </c>
      <c r="BJ342" s="21" t="s">
        <v>84</v>
      </c>
      <c r="BK342" s="104">
        <f t="shared" si="34"/>
        <v>0</v>
      </c>
      <c r="BL342" s="21" t="s">
        <v>157</v>
      </c>
      <c r="BM342" s="21" t="s">
        <v>515</v>
      </c>
    </row>
    <row r="343" spans="2:65" s="1" customFormat="1" ht="22.5" customHeight="1">
      <c r="B343" s="130"/>
      <c r="C343" s="159" t="s">
        <v>516</v>
      </c>
      <c r="D343" s="159" t="s">
        <v>153</v>
      </c>
      <c r="E343" s="160" t="s">
        <v>517</v>
      </c>
      <c r="F343" s="253" t="s">
        <v>518</v>
      </c>
      <c r="G343" s="253"/>
      <c r="H343" s="253"/>
      <c r="I343" s="253"/>
      <c r="J343" s="161" t="s">
        <v>170</v>
      </c>
      <c r="K343" s="162">
        <v>358.24</v>
      </c>
      <c r="L343" s="254">
        <v>0</v>
      </c>
      <c r="M343" s="254"/>
      <c r="N343" s="255">
        <f t="shared" si="25"/>
        <v>0</v>
      </c>
      <c r="O343" s="255"/>
      <c r="P343" s="255"/>
      <c r="Q343" s="255"/>
      <c r="R343" s="133"/>
      <c r="T343" s="163" t="s">
        <v>5</v>
      </c>
      <c r="U343" s="47" t="s">
        <v>44</v>
      </c>
      <c r="V343" s="39"/>
      <c r="W343" s="164">
        <f t="shared" si="26"/>
        <v>0</v>
      </c>
      <c r="X343" s="164">
        <v>0</v>
      </c>
      <c r="Y343" s="164">
        <f t="shared" si="27"/>
        <v>0</v>
      </c>
      <c r="Z343" s="164">
        <v>0</v>
      </c>
      <c r="AA343" s="165">
        <f t="shared" si="28"/>
        <v>0</v>
      </c>
      <c r="AR343" s="21" t="s">
        <v>157</v>
      </c>
      <c r="AT343" s="21" t="s">
        <v>153</v>
      </c>
      <c r="AU343" s="21" t="s">
        <v>100</v>
      </c>
      <c r="AY343" s="21" t="s">
        <v>152</v>
      </c>
      <c r="BE343" s="104">
        <f t="shared" si="29"/>
        <v>0</v>
      </c>
      <c r="BF343" s="104">
        <f t="shared" si="30"/>
        <v>0</v>
      </c>
      <c r="BG343" s="104">
        <f t="shared" si="31"/>
        <v>0</v>
      </c>
      <c r="BH343" s="104">
        <f t="shared" si="32"/>
        <v>0</v>
      </c>
      <c r="BI343" s="104">
        <f t="shared" si="33"/>
        <v>0</v>
      </c>
      <c r="BJ343" s="21" t="s">
        <v>84</v>
      </c>
      <c r="BK343" s="104">
        <f t="shared" si="34"/>
        <v>0</v>
      </c>
      <c r="BL343" s="21" t="s">
        <v>157</v>
      </c>
      <c r="BM343" s="21" t="s">
        <v>519</v>
      </c>
    </row>
    <row r="344" spans="2:65" s="10" customFormat="1" ht="22.5" customHeight="1">
      <c r="B344" s="166"/>
      <c r="C344" s="167"/>
      <c r="D344" s="167"/>
      <c r="E344" s="168" t="s">
        <v>5</v>
      </c>
      <c r="F344" s="272" t="s">
        <v>520</v>
      </c>
      <c r="G344" s="273"/>
      <c r="H344" s="273"/>
      <c r="I344" s="273"/>
      <c r="J344" s="167"/>
      <c r="K344" s="169">
        <v>13.94</v>
      </c>
      <c r="L344" s="167"/>
      <c r="M344" s="167"/>
      <c r="N344" s="167"/>
      <c r="O344" s="167"/>
      <c r="P344" s="167"/>
      <c r="Q344" s="167"/>
      <c r="R344" s="170"/>
      <c r="T344" s="171"/>
      <c r="U344" s="167"/>
      <c r="V344" s="167"/>
      <c r="W344" s="167"/>
      <c r="X344" s="167"/>
      <c r="Y344" s="167"/>
      <c r="Z344" s="167"/>
      <c r="AA344" s="172"/>
      <c r="AT344" s="173" t="s">
        <v>161</v>
      </c>
      <c r="AU344" s="173" t="s">
        <v>100</v>
      </c>
      <c r="AV344" s="10" t="s">
        <v>100</v>
      </c>
      <c r="AW344" s="10" t="s">
        <v>36</v>
      </c>
      <c r="AX344" s="10" t="s">
        <v>79</v>
      </c>
      <c r="AY344" s="173" t="s">
        <v>152</v>
      </c>
    </row>
    <row r="345" spans="2:65" s="10" customFormat="1" ht="22.5" customHeight="1">
      <c r="B345" s="166"/>
      <c r="C345" s="167"/>
      <c r="D345" s="167"/>
      <c r="E345" s="168" t="s">
        <v>5</v>
      </c>
      <c r="F345" s="267" t="s">
        <v>521</v>
      </c>
      <c r="G345" s="268"/>
      <c r="H345" s="268"/>
      <c r="I345" s="268"/>
      <c r="J345" s="167"/>
      <c r="K345" s="169">
        <v>32.21</v>
      </c>
      <c r="L345" s="167"/>
      <c r="M345" s="167"/>
      <c r="N345" s="167"/>
      <c r="O345" s="167"/>
      <c r="P345" s="167"/>
      <c r="Q345" s="167"/>
      <c r="R345" s="170"/>
      <c r="T345" s="171"/>
      <c r="U345" s="167"/>
      <c r="V345" s="167"/>
      <c r="W345" s="167"/>
      <c r="X345" s="167"/>
      <c r="Y345" s="167"/>
      <c r="Z345" s="167"/>
      <c r="AA345" s="172"/>
      <c r="AT345" s="173" t="s">
        <v>161</v>
      </c>
      <c r="AU345" s="173" t="s">
        <v>100</v>
      </c>
      <c r="AV345" s="10" t="s">
        <v>100</v>
      </c>
      <c r="AW345" s="10" t="s">
        <v>36</v>
      </c>
      <c r="AX345" s="10" t="s">
        <v>79</v>
      </c>
      <c r="AY345" s="173" t="s">
        <v>152</v>
      </c>
    </row>
    <row r="346" spans="2:65" s="10" customFormat="1" ht="22.5" customHeight="1">
      <c r="B346" s="166"/>
      <c r="C346" s="167"/>
      <c r="D346" s="167"/>
      <c r="E346" s="168" t="s">
        <v>5</v>
      </c>
      <c r="F346" s="267" t="s">
        <v>522</v>
      </c>
      <c r="G346" s="268"/>
      <c r="H346" s="268"/>
      <c r="I346" s="268"/>
      <c r="J346" s="167"/>
      <c r="K346" s="169">
        <v>312.08999999999997</v>
      </c>
      <c r="L346" s="167"/>
      <c r="M346" s="167"/>
      <c r="N346" s="167"/>
      <c r="O346" s="167"/>
      <c r="P346" s="167"/>
      <c r="Q346" s="167"/>
      <c r="R346" s="170"/>
      <c r="T346" s="171"/>
      <c r="U346" s="167"/>
      <c r="V346" s="167"/>
      <c r="W346" s="167"/>
      <c r="X346" s="167"/>
      <c r="Y346" s="167"/>
      <c r="Z346" s="167"/>
      <c r="AA346" s="172"/>
      <c r="AT346" s="173" t="s">
        <v>161</v>
      </c>
      <c r="AU346" s="173" t="s">
        <v>100</v>
      </c>
      <c r="AV346" s="10" t="s">
        <v>100</v>
      </c>
      <c r="AW346" s="10" t="s">
        <v>36</v>
      </c>
      <c r="AX346" s="10" t="s">
        <v>79</v>
      </c>
      <c r="AY346" s="173" t="s">
        <v>152</v>
      </c>
    </row>
    <row r="347" spans="2:65" s="12" customFormat="1" ht="22.5" customHeight="1">
      <c r="B347" s="182"/>
      <c r="C347" s="183"/>
      <c r="D347" s="183"/>
      <c r="E347" s="184" t="s">
        <v>5</v>
      </c>
      <c r="F347" s="274" t="s">
        <v>167</v>
      </c>
      <c r="G347" s="275"/>
      <c r="H347" s="275"/>
      <c r="I347" s="275"/>
      <c r="J347" s="183"/>
      <c r="K347" s="185">
        <v>358.24</v>
      </c>
      <c r="L347" s="183"/>
      <c r="M347" s="183"/>
      <c r="N347" s="183"/>
      <c r="O347" s="183"/>
      <c r="P347" s="183"/>
      <c r="Q347" s="183"/>
      <c r="R347" s="186"/>
      <c r="T347" s="187"/>
      <c r="U347" s="183"/>
      <c r="V347" s="183"/>
      <c r="W347" s="183"/>
      <c r="X347" s="183"/>
      <c r="Y347" s="183"/>
      <c r="Z347" s="183"/>
      <c r="AA347" s="188"/>
      <c r="AT347" s="189" t="s">
        <v>161</v>
      </c>
      <c r="AU347" s="189" t="s">
        <v>100</v>
      </c>
      <c r="AV347" s="12" t="s">
        <v>157</v>
      </c>
      <c r="AW347" s="12" t="s">
        <v>36</v>
      </c>
      <c r="AX347" s="12" t="s">
        <v>84</v>
      </c>
      <c r="AY347" s="189" t="s">
        <v>152</v>
      </c>
    </row>
    <row r="348" spans="2:65" s="1" customFormat="1" ht="31.5" customHeight="1">
      <c r="B348" s="130"/>
      <c r="C348" s="159" t="s">
        <v>523</v>
      </c>
      <c r="D348" s="159" t="s">
        <v>153</v>
      </c>
      <c r="E348" s="160" t="s">
        <v>524</v>
      </c>
      <c r="F348" s="253" t="s">
        <v>525</v>
      </c>
      <c r="G348" s="253"/>
      <c r="H348" s="253"/>
      <c r="I348" s="253"/>
      <c r="J348" s="161" t="s">
        <v>170</v>
      </c>
      <c r="K348" s="162">
        <v>46.15</v>
      </c>
      <c r="L348" s="254">
        <v>0</v>
      </c>
      <c r="M348" s="254"/>
      <c r="N348" s="255">
        <f>ROUND(L348*K348,2)</f>
        <v>0</v>
      </c>
      <c r="O348" s="255"/>
      <c r="P348" s="255"/>
      <c r="Q348" s="255"/>
      <c r="R348" s="133"/>
      <c r="T348" s="163" t="s">
        <v>5</v>
      </c>
      <c r="U348" s="47" t="s">
        <v>44</v>
      </c>
      <c r="V348" s="39"/>
      <c r="W348" s="164">
        <f>V348*K348</f>
        <v>0</v>
      </c>
      <c r="X348" s="164">
        <v>0</v>
      </c>
      <c r="Y348" s="164">
        <f>X348*K348</f>
        <v>0</v>
      </c>
      <c r="Z348" s="164">
        <v>0</v>
      </c>
      <c r="AA348" s="165">
        <f>Z348*K348</f>
        <v>0</v>
      </c>
      <c r="AR348" s="21" t="s">
        <v>157</v>
      </c>
      <c r="AT348" s="21" t="s">
        <v>153</v>
      </c>
      <c r="AU348" s="21" t="s">
        <v>100</v>
      </c>
      <c r="AY348" s="21" t="s">
        <v>152</v>
      </c>
      <c r="BE348" s="104">
        <f>IF(U348="základní",N348,0)</f>
        <v>0</v>
      </c>
      <c r="BF348" s="104">
        <f>IF(U348="snížená",N348,0)</f>
        <v>0</v>
      </c>
      <c r="BG348" s="104">
        <f>IF(U348="zákl. přenesená",N348,0)</f>
        <v>0</v>
      </c>
      <c r="BH348" s="104">
        <f>IF(U348="sníž. přenesená",N348,0)</f>
        <v>0</v>
      </c>
      <c r="BI348" s="104">
        <f>IF(U348="nulová",N348,0)</f>
        <v>0</v>
      </c>
      <c r="BJ348" s="21" t="s">
        <v>84</v>
      </c>
      <c r="BK348" s="104">
        <f>ROUND(L348*K348,2)</f>
        <v>0</v>
      </c>
      <c r="BL348" s="21" t="s">
        <v>157</v>
      </c>
      <c r="BM348" s="21" t="s">
        <v>526</v>
      </c>
    </row>
    <row r="349" spans="2:65" s="10" customFormat="1" ht="22.5" customHeight="1">
      <c r="B349" s="166"/>
      <c r="C349" s="167"/>
      <c r="D349" s="167"/>
      <c r="E349" s="168" t="s">
        <v>5</v>
      </c>
      <c r="F349" s="272" t="s">
        <v>520</v>
      </c>
      <c r="G349" s="273"/>
      <c r="H349" s="273"/>
      <c r="I349" s="273"/>
      <c r="J349" s="167"/>
      <c r="K349" s="169">
        <v>13.94</v>
      </c>
      <c r="L349" s="167"/>
      <c r="M349" s="167"/>
      <c r="N349" s="167"/>
      <c r="O349" s="167"/>
      <c r="P349" s="167"/>
      <c r="Q349" s="167"/>
      <c r="R349" s="170"/>
      <c r="T349" s="171"/>
      <c r="U349" s="167"/>
      <c r="V349" s="167"/>
      <c r="W349" s="167"/>
      <c r="X349" s="167"/>
      <c r="Y349" s="167"/>
      <c r="Z349" s="167"/>
      <c r="AA349" s="172"/>
      <c r="AT349" s="173" t="s">
        <v>161</v>
      </c>
      <c r="AU349" s="173" t="s">
        <v>100</v>
      </c>
      <c r="AV349" s="10" t="s">
        <v>100</v>
      </c>
      <c r="AW349" s="10" t="s">
        <v>36</v>
      </c>
      <c r="AX349" s="10" t="s">
        <v>79</v>
      </c>
      <c r="AY349" s="173" t="s">
        <v>152</v>
      </c>
    </row>
    <row r="350" spans="2:65" s="10" customFormat="1" ht="22.5" customHeight="1">
      <c r="B350" s="166"/>
      <c r="C350" s="167"/>
      <c r="D350" s="167"/>
      <c r="E350" s="168" t="s">
        <v>5</v>
      </c>
      <c r="F350" s="267" t="s">
        <v>521</v>
      </c>
      <c r="G350" s="268"/>
      <c r="H350" s="268"/>
      <c r="I350" s="268"/>
      <c r="J350" s="167"/>
      <c r="K350" s="169">
        <v>32.21</v>
      </c>
      <c r="L350" s="167"/>
      <c r="M350" s="167"/>
      <c r="N350" s="167"/>
      <c r="O350" s="167"/>
      <c r="P350" s="167"/>
      <c r="Q350" s="167"/>
      <c r="R350" s="170"/>
      <c r="T350" s="171"/>
      <c r="U350" s="167"/>
      <c r="V350" s="167"/>
      <c r="W350" s="167"/>
      <c r="X350" s="167"/>
      <c r="Y350" s="167"/>
      <c r="Z350" s="167"/>
      <c r="AA350" s="172"/>
      <c r="AT350" s="173" t="s">
        <v>161</v>
      </c>
      <c r="AU350" s="173" t="s">
        <v>100</v>
      </c>
      <c r="AV350" s="10" t="s">
        <v>100</v>
      </c>
      <c r="AW350" s="10" t="s">
        <v>36</v>
      </c>
      <c r="AX350" s="10" t="s">
        <v>79</v>
      </c>
      <c r="AY350" s="173" t="s">
        <v>152</v>
      </c>
    </row>
    <row r="351" spans="2:65" s="12" customFormat="1" ht="22.5" customHeight="1">
      <c r="B351" s="182"/>
      <c r="C351" s="183"/>
      <c r="D351" s="183"/>
      <c r="E351" s="184" t="s">
        <v>5</v>
      </c>
      <c r="F351" s="274" t="s">
        <v>167</v>
      </c>
      <c r="G351" s="275"/>
      <c r="H351" s="275"/>
      <c r="I351" s="275"/>
      <c r="J351" s="183"/>
      <c r="K351" s="185">
        <v>46.15</v>
      </c>
      <c r="L351" s="183"/>
      <c r="M351" s="183"/>
      <c r="N351" s="183"/>
      <c r="O351" s="183"/>
      <c r="P351" s="183"/>
      <c r="Q351" s="183"/>
      <c r="R351" s="186"/>
      <c r="T351" s="187"/>
      <c r="U351" s="183"/>
      <c r="V351" s="183"/>
      <c r="W351" s="183"/>
      <c r="X351" s="183"/>
      <c r="Y351" s="183"/>
      <c r="Z351" s="183"/>
      <c r="AA351" s="188"/>
      <c r="AT351" s="189" t="s">
        <v>161</v>
      </c>
      <c r="AU351" s="189" t="s">
        <v>100</v>
      </c>
      <c r="AV351" s="12" t="s">
        <v>157</v>
      </c>
      <c r="AW351" s="12" t="s">
        <v>36</v>
      </c>
      <c r="AX351" s="12" t="s">
        <v>84</v>
      </c>
      <c r="AY351" s="189" t="s">
        <v>152</v>
      </c>
    </row>
    <row r="352" spans="2:65" s="1" customFormat="1" ht="31.5" customHeight="1">
      <c r="B352" s="130"/>
      <c r="C352" s="159" t="s">
        <v>527</v>
      </c>
      <c r="D352" s="159" t="s">
        <v>153</v>
      </c>
      <c r="E352" s="160" t="s">
        <v>528</v>
      </c>
      <c r="F352" s="253" t="s">
        <v>529</v>
      </c>
      <c r="G352" s="253"/>
      <c r="H352" s="253"/>
      <c r="I352" s="253"/>
      <c r="J352" s="161" t="s">
        <v>170</v>
      </c>
      <c r="K352" s="162">
        <v>312.08999999999997</v>
      </c>
      <c r="L352" s="254">
        <v>0</v>
      </c>
      <c r="M352" s="254"/>
      <c r="N352" s="255">
        <f>ROUND(L352*K352,2)</f>
        <v>0</v>
      </c>
      <c r="O352" s="255"/>
      <c r="P352" s="255"/>
      <c r="Q352" s="255"/>
      <c r="R352" s="133"/>
      <c r="T352" s="163" t="s">
        <v>5</v>
      </c>
      <c r="U352" s="47" t="s">
        <v>44</v>
      </c>
      <c r="V352" s="39"/>
      <c r="W352" s="164">
        <f>V352*K352</f>
        <v>0</v>
      </c>
      <c r="X352" s="164">
        <v>0</v>
      </c>
      <c r="Y352" s="164">
        <f>X352*K352</f>
        <v>0</v>
      </c>
      <c r="Z352" s="164">
        <v>0</v>
      </c>
      <c r="AA352" s="165">
        <f>Z352*K352</f>
        <v>0</v>
      </c>
      <c r="AR352" s="21" t="s">
        <v>157</v>
      </c>
      <c r="AT352" s="21" t="s">
        <v>153</v>
      </c>
      <c r="AU352" s="21" t="s">
        <v>100</v>
      </c>
      <c r="AY352" s="21" t="s">
        <v>152</v>
      </c>
      <c r="BE352" s="104">
        <f>IF(U352="základní",N352,0)</f>
        <v>0</v>
      </c>
      <c r="BF352" s="104">
        <f>IF(U352="snížená",N352,0)</f>
        <v>0</v>
      </c>
      <c r="BG352" s="104">
        <f>IF(U352="zákl. přenesená",N352,0)</f>
        <v>0</v>
      </c>
      <c r="BH352" s="104">
        <f>IF(U352="sníž. přenesená",N352,0)</f>
        <v>0</v>
      </c>
      <c r="BI352" s="104">
        <f>IF(U352="nulová",N352,0)</f>
        <v>0</v>
      </c>
      <c r="BJ352" s="21" t="s">
        <v>84</v>
      </c>
      <c r="BK352" s="104">
        <f>ROUND(L352*K352,2)</f>
        <v>0</v>
      </c>
      <c r="BL352" s="21" t="s">
        <v>157</v>
      </c>
      <c r="BM352" s="21" t="s">
        <v>530</v>
      </c>
    </row>
    <row r="353" spans="2:65" s="10" customFormat="1" ht="22.5" customHeight="1">
      <c r="B353" s="166"/>
      <c r="C353" s="167"/>
      <c r="D353" s="167"/>
      <c r="E353" s="168" t="s">
        <v>5</v>
      </c>
      <c r="F353" s="272" t="s">
        <v>522</v>
      </c>
      <c r="G353" s="273"/>
      <c r="H353" s="273"/>
      <c r="I353" s="273"/>
      <c r="J353" s="167"/>
      <c r="K353" s="169">
        <v>312.08999999999997</v>
      </c>
      <c r="L353" s="167"/>
      <c r="M353" s="167"/>
      <c r="N353" s="167"/>
      <c r="O353" s="167"/>
      <c r="P353" s="167"/>
      <c r="Q353" s="167"/>
      <c r="R353" s="170"/>
      <c r="T353" s="171"/>
      <c r="U353" s="167"/>
      <c r="V353" s="167"/>
      <c r="W353" s="167"/>
      <c r="X353" s="167"/>
      <c r="Y353" s="167"/>
      <c r="Z353" s="167"/>
      <c r="AA353" s="172"/>
      <c r="AT353" s="173" t="s">
        <v>161</v>
      </c>
      <c r="AU353" s="173" t="s">
        <v>100</v>
      </c>
      <c r="AV353" s="10" t="s">
        <v>100</v>
      </c>
      <c r="AW353" s="10" t="s">
        <v>36</v>
      </c>
      <c r="AX353" s="10" t="s">
        <v>84</v>
      </c>
      <c r="AY353" s="173" t="s">
        <v>152</v>
      </c>
    </row>
    <row r="354" spans="2:65" s="1" customFormat="1" ht="31.5" customHeight="1">
      <c r="B354" s="130"/>
      <c r="C354" s="159" t="s">
        <v>531</v>
      </c>
      <c r="D354" s="159" t="s">
        <v>153</v>
      </c>
      <c r="E354" s="160" t="s">
        <v>532</v>
      </c>
      <c r="F354" s="253" t="s">
        <v>533</v>
      </c>
      <c r="G354" s="253"/>
      <c r="H354" s="253"/>
      <c r="I354" s="253"/>
      <c r="J354" s="161" t="s">
        <v>311</v>
      </c>
      <c r="K354" s="162">
        <v>5</v>
      </c>
      <c r="L354" s="254">
        <v>0</v>
      </c>
      <c r="M354" s="254"/>
      <c r="N354" s="255">
        <f>ROUND(L354*K354,2)</f>
        <v>0</v>
      </c>
      <c r="O354" s="255"/>
      <c r="P354" s="255"/>
      <c r="Q354" s="255"/>
      <c r="R354" s="133"/>
      <c r="T354" s="163" t="s">
        <v>5</v>
      </c>
      <c r="U354" s="47" t="s">
        <v>44</v>
      </c>
      <c r="V354" s="39"/>
      <c r="W354" s="164">
        <f>V354*K354</f>
        <v>0</v>
      </c>
      <c r="X354" s="164">
        <v>0.46005000000000001</v>
      </c>
      <c r="Y354" s="164">
        <f>X354*K354</f>
        <v>2.3002500000000001</v>
      </c>
      <c r="Z354" s="164">
        <v>0</v>
      </c>
      <c r="AA354" s="165">
        <f>Z354*K354</f>
        <v>0</v>
      </c>
      <c r="AR354" s="21" t="s">
        <v>157</v>
      </c>
      <c r="AT354" s="21" t="s">
        <v>153</v>
      </c>
      <c r="AU354" s="21" t="s">
        <v>100</v>
      </c>
      <c r="AY354" s="21" t="s">
        <v>152</v>
      </c>
      <c r="BE354" s="104">
        <f>IF(U354="základní",N354,0)</f>
        <v>0</v>
      </c>
      <c r="BF354" s="104">
        <f>IF(U354="snížená",N354,0)</f>
        <v>0</v>
      </c>
      <c r="BG354" s="104">
        <f>IF(U354="zákl. přenesená",N354,0)</f>
        <v>0</v>
      </c>
      <c r="BH354" s="104">
        <f>IF(U354="sníž. přenesená",N354,0)</f>
        <v>0</v>
      </c>
      <c r="BI354" s="104">
        <f>IF(U354="nulová",N354,0)</f>
        <v>0</v>
      </c>
      <c r="BJ354" s="21" t="s">
        <v>84</v>
      </c>
      <c r="BK354" s="104">
        <f>ROUND(L354*K354,2)</f>
        <v>0</v>
      </c>
      <c r="BL354" s="21" t="s">
        <v>157</v>
      </c>
      <c r="BM354" s="21" t="s">
        <v>534</v>
      </c>
    </row>
    <row r="355" spans="2:65" s="9" customFormat="1" ht="29.85" customHeight="1">
      <c r="B355" s="148"/>
      <c r="C355" s="149"/>
      <c r="D355" s="158" t="s">
        <v>119</v>
      </c>
      <c r="E355" s="158"/>
      <c r="F355" s="158"/>
      <c r="G355" s="158"/>
      <c r="H355" s="158"/>
      <c r="I355" s="158"/>
      <c r="J355" s="158"/>
      <c r="K355" s="158"/>
      <c r="L355" s="158"/>
      <c r="M355" s="158"/>
      <c r="N355" s="263">
        <f>BK355</f>
        <v>0</v>
      </c>
      <c r="O355" s="264"/>
      <c r="P355" s="264"/>
      <c r="Q355" s="264"/>
      <c r="R355" s="151"/>
      <c r="T355" s="152"/>
      <c r="U355" s="149"/>
      <c r="V355" s="149"/>
      <c r="W355" s="153">
        <f>W356+W360+W365</f>
        <v>0</v>
      </c>
      <c r="X355" s="149"/>
      <c r="Y355" s="153">
        <f>Y356+Y360+Y365</f>
        <v>0</v>
      </c>
      <c r="Z355" s="149"/>
      <c r="AA355" s="154">
        <f>AA356+AA360+AA365</f>
        <v>0</v>
      </c>
      <c r="AR355" s="155" t="s">
        <v>84</v>
      </c>
      <c r="AT355" s="156" t="s">
        <v>78</v>
      </c>
      <c r="AU355" s="156" t="s">
        <v>84</v>
      </c>
      <c r="AY355" s="155" t="s">
        <v>152</v>
      </c>
      <c r="BK355" s="157">
        <f>BK356+BK360+BK365</f>
        <v>0</v>
      </c>
    </row>
    <row r="356" spans="2:65" s="9" customFormat="1" ht="14.85" customHeight="1">
      <c r="B356" s="148"/>
      <c r="C356" s="149"/>
      <c r="D356" s="158" t="s">
        <v>120</v>
      </c>
      <c r="E356" s="158"/>
      <c r="F356" s="158"/>
      <c r="G356" s="158"/>
      <c r="H356" s="158"/>
      <c r="I356" s="158"/>
      <c r="J356" s="158"/>
      <c r="K356" s="158"/>
      <c r="L356" s="158"/>
      <c r="M356" s="158"/>
      <c r="N356" s="261">
        <f>BK356</f>
        <v>0</v>
      </c>
      <c r="O356" s="262"/>
      <c r="P356" s="262"/>
      <c r="Q356" s="262"/>
      <c r="R356" s="151"/>
      <c r="T356" s="152"/>
      <c r="U356" s="149"/>
      <c r="V356" s="149"/>
      <c r="W356" s="153">
        <f>SUM(W357:W359)</f>
        <v>0</v>
      </c>
      <c r="X356" s="149"/>
      <c r="Y356" s="153">
        <f>SUM(Y357:Y359)</f>
        <v>0</v>
      </c>
      <c r="Z356" s="149"/>
      <c r="AA356" s="154">
        <f>SUM(AA357:AA359)</f>
        <v>0</v>
      </c>
      <c r="AR356" s="155" t="s">
        <v>84</v>
      </c>
      <c r="AT356" s="156" t="s">
        <v>78</v>
      </c>
      <c r="AU356" s="156" t="s">
        <v>100</v>
      </c>
      <c r="AY356" s="155" t="s">
        <v>152</v>
      </c>
      <c r="BK356" s="157">
        <f>SUM(BK357:BK359)</f>
        <v>0</v>
      </c>
    </row>
    <row r="357" spans="2:65" s="1" customFormat="1" ht="22.5" customHeight="1">
      <c r="B357" s="130"/>
      <c r="C357" s="159" t="s">
        <v>535</v>
      </c>
      <c r="D357" s="159" t="s">
        <v>153</v>
      </c>
      <c r="E357" s="160" t="s">
        <v>536</v>
      </c>
      <c r="F357" s="253" t="s">
        <v>537</v>
      </c>
      <c r="G357" s="253"/>
      <c r="H357" s="253"/>
      <c r="I357" s="253"/>
      <c r="J357" s="161" t="s">
        <v>170</v>
      </c>
      <c r="K357" s="162">
        <v>312.08999999999997</v>
      </c>
      <c r="L357" s="254">
        <v>0</v>
      </c>
      <c r="M357" s="254"/>
      <c r="N357" s="255">
        <f>ROUND(L357*K357,2)</f>
        <v>0</v>
      </c>
      <c r="O357" s="255"/>
      <c r="P357" s="255"/>
      <c r="Q357" s="255"/>
      <c r="R357" s="133"/>
      <c r="T357" s="163" t="s">
        <v>5</v>
      </c>
      <c r="U357" s="47" t="s">
        <v>44</v>
      </c>
      <c r="V357" s="39"/>
      <c r="W357" s="164">
        <f>V357*K357</f>
        <v>0</v>
      </c>
      <c r="X357" s="164">
        <v>0</v>
      </c>
      <c r="Y357" s="164">
        <f>X357*K357</f>
        <v>0</v>
      </c>
      <c r="Z357" s="164">
        <v>0</v>
      </c>
      <c r="AA357" s="165">
        <f>Z357*K357</f>
        <v>0</v>
      </c>
      <c r="AR357" s="21" t="s">
        <v>157</v>
      </c>
      <c r="AT357" s="21" t="s">
        <v>153</v>
      </c>
      <c r="AU357" s="21" t="s">
        <v>158</v>
      </c>
      <c r="AY357" s="21" t="s">
        <v>152</v>
      </c>
      <c r="BE357" s="104">
        <f>IF(U357="základní",N357,0)</f>
        <v>0</v>
      </c>
      <c r="BF357" s="104">
        <f>IF(U357="snížená",N357,0)</f>
        <v>0</v>
      </c>
      <c r="BG357" s="104">
        <f>IF(U357="zákl. přenesená",N357,0)</f>
        <v>0</v>
      </c>
      <c r="BH357" s="104">
        <f>IF(U357="sníž. přenesená",N357,0)</f>
        <v>0</v>
      </c>
      <c r="BI357" s="104">
        <f>IF(U357="nulová",N357,0)</f>
        <v>0</v>
      </c>
      <c r="BJ357" s="21" t="s">
        <v>84</v>
      </c>
      <c r="BK357" s="104">
        <f>ROUND(L357*K357,2)</f>
        <v>0</v>
      </c>
      <c r="BL357" s="21" t="s">
        <v>157</v>
      </c>
      <c r="BM357" s="21" t="s">
        <v>538</v>
      </c>
    </row>
    <row r="358" spans="2:65" s="11" customFormat="1" ht="31.5" customHeight="1">
      <c r="B358" s="174"/>
      <c r="C358" s="175"/>
      <c r="D358" s="175"/>
      <c r="E358" s="176" t="s">
        <v>5</v>
      </c>
      <c r="F358" s="265" t="s">
        <v>539</v>
      </c>
      <c r="G358" s="266"/>
      <c r="H358" s="266"/>
      <c r="I358" s="266"/>
      <c r="J358" s="175"/>
      <c r="K358" s="177" t="s">
        <v>5</v>
      </c>
      <c r="L358" s="175"/>
      <c r="M358" s="175"/>
      <c r="N358" s="175"/>
      <c r="O358" s="175"/>
      <c r="P358" s="175"/>
      <c r="Q358" s="175"/>
      <c r="R358" s="178"/>
      <c r="T358" s="179"/>
      <c r="U358" s="175"/>
      <c r="V358" s="175"/>
      <c r="W358" s="175"/>
      <c r="X358" s="175"/>
      <c r="Y358" s="175"/>
      <c r="Z358" s="175"/>
      <c r="AA358" s="180"/>
      <c r="AT358" s="181" t="s">
        <v>161</v>
      </c>
      <c r="AU358" s="181" t="s">
        <v>158</v>
      </c>
      <c r="AV358" s="11" t="s">
        <v>84</v>
      </c>
      <c r="AW358" s="11" t="s">
        <v>36</v>
      </c>
      <c r="AX358" s="11" t="s">
        <v>79</v>
      </c>
      <c r="AY358" s="181" t="s">
        <v>152</v>
      </c>
    </row>
    <row r="359" spans="2:65" s="10" customFormat="1" ht="22.5" customHeight="1">
      <c r="B359" s="166"/>
      <c r="C359" s="167"/>
      <c r="D359" s="167"/>
      <c r="E359" s="168" t="s">
        <v>5</v>
      </c>
      <c r="F359" s="267" t="s">
        <v>540</v>
      </c>
      <c r="G359" s="268"/>
      <c r="H359" s="268"/>
      <c r="I359" s="268"/>
      <c r="J359" s="167"/>
      <c r="K359" s="169">
        <v>312.08999999999997</v>
      </c>
      <c r="L359" s="167"/>
      <c r="M359" s="167"/>
      <c r="N359" s="167"/>
      <c r="O359" s="167"/>
      <c r="P359" s="167"/>
      <c r="Q359" s="167"/>
      <c r="R359" s="170"/>
      <c r="T359" s="171"/>
      <c r="U359" s="167"/>
      <c r="V359" s="167"/>
      <c r="W359" s="167"/>
      <c r="X359" s="167"/>
      <c r="Y359" s="167"/>
      <c r="Z359" s="167"/>
      <c r="AA359" s="172"/>
      <c r="AT359" s="173" t="s">
        <v>161</v>
      </c>
      <c r="AU359" s="173" t="s">
        <v>158</v>
      </c>
      <c r="AV359" s="10" t="s">
        <v>100</v>
      </c>
      <c r="AW359" s="10" t="s">
        <v>36</v>
      </c>
      <c r="AX359" s="10" t="s">
        <v>84</v>
      </c>
      <c r="AY359" s="173" t="s">
        <v>152</v>
      </c>
    </row>
    <row r="360" spans="2:65" s="9" customFormat="1" ht="22.35" customHeight="1">
      <c r="B360" s="148"/>
      <c r="C360" s="149"/>
      <c r="D360" s="158" t="s">
        <v>121</v>
      </c>
      <c r="E360" s="158"/>
      <c r="F360" s="158"/>
      <c r="G360" s="158"/>
      <c r="H360" s="158"/>
      <c r="I360" s="158"/>
      <c r="J360" s="158"/>
      <c r="K360" s="158"/>
      <c r="L360" s="158"/>
      <c r="M360" s="158"/>
      <c r="N360" s="261">
        <f>BK360</f>
        <v>0</v>
      </c>
      <c r="O360" s="262"/>
      <c r="P360" s="262"/>
      <c r="Q360" s="262"/>
      <c r="R360" s="151"/>
      <c r="T360" s="152"/>
      <c r="U360" s="149"/>
      <c r="V360" s="149"/>
      <c r="W360" s="153">
        <f>SUM(W361:W364)</f>
        <v>0</v>
      </c>
      <c r="X360" s="149"/>
      <c r="Y360" s="153">
        <f>SUM(Y361:Y364)</f>
        <v>0</v>
      </c>
      <c r="Z360" s="149"/>
      <c r="AA360" s="154">
        <f>SUM(AA361:AA364)</f>
        <v>0</v>
      </c>
      <c r="AR360" s="155" t="s">
        <v>84</v>
      </c>
      <c r="AT360" s="156" t="s">
        <v>78</v>
      </c>
      <c r="AU360" s="156" t="s">
        <v>100</v>
      </c>
      <c r="AY360" s="155" t="s">
        <v>152</v>
      </c>
      <c r="BK360" s="157">
        <f>SUM(BK361:BK364)</f>
        <v>0</v>
      </c>
    </row>
    <row r="361" spans="2:65" s="1" customFormat="1" ht="31.5" customHeight="1">
      <c r="B361" s="130"/>
      <c r="C361" s="159" t="s">
        <v>541</v>
      </c>
      <c r="D361" s="159" t="s">
        <v>153</v>
      </c>
      <c r="E361" s="160" t="s">
        <v>542</v>
      </c>
      <c r="F361" s="253" t="s">
        <v>543</v>
      </c>
      <c r="G361" s="253"/>
      <c r="H361" s="253"/>
      <c r="I361" s="253"/>
      <c r="J361" s="161" t="s">
        <v>285</v>
      </c>
      <c r="K361" s="162">
        <v>199.738</v>
      </c>
      <c r="L361" s="254">
        <v>0</v>
      </c>
      <c r="M361" s="254"/>
      <c r="N361" s="255">
        <f>ROUND(L361*K361,2)</f>
        <v>0</v>
      </c>
      <c r="O361" s="255"/>
      <c r="P361" s="255"/>
      <c r="Q361" s="255"/>
      <c r="R361" s="133"/>
      <c r="T361" s="163" t="s">
        <v>5</v>
      </c>
      <c r="U361" s="47" t="s">
        <v>44</v>
      </c>
      <c r="V361" s="39"/>
      <c r="W361" s="164">
        <f>V361*K361</f>
        <v>0</v>
      </c>
      <c r="X361" s="164">
        <v>0</v>
      </c>
      <c r="Y361" s="164">
        <f>X361*K361</f>
        <v>0</v>
      </c>
      <c r="Z361" s="164">
        <v>0</v>
      </c>
      <c r="AA361" s="165">
        <f>Z361*K361</f>
        <v>0</v>
      </c>
      <c r="AR361" s="21" t="s">
        <v>157</v>
      </c>
      <c r="AT361" s="21" t="s">
        <v>153</v>
      </c>
      <c r="AU361" s="21" t="s">
        <v>158</v>
      </c>
      <c r="AY361" s="21" t="s">
        <v>152</v>
      </c>
      <c r="BE361" s="104">
        <f>IF(U361="základní",N361,0)</f>
        <v>0</v>
      </c>
      <c r="BF361" s="104">
        <f>IF(U361="snížená",N361,0)</f>
        <v>0</v>
      </c>
      <c r="BG361" s="104">
        <f>IF(U361="zákl. přenesená",N361,0)</f>
        <v>0</v>
      </c>
      <c r="BH361" s="104">
        <f>IF(U361="sníž. přenesená",N361,0)</f>
        <v>0</v>
      </c>
      <c r="BI361" s="104">
        <f>IF(U361="nulová",N361,0)</f>
        <v>0</v>
      </c>
      <c r="BJ361" s="21" t="s">
        <v>84</v>
      </c>
      <c r="BK361" s="104">
        <f>ROUND(L361*K361,2)</f>
        <v>0</v>
      </c>
      <c r="BL361" s="21" t="s">
        <v>157</v>
      </c>
      <c r="BM361" s="21" t="s">
        <v>544</v>
      </c>
    </row>
    <row r="362" spans="2:65" s="1" customFormat="1" ht="31.5" customHeight="1">
      <c r="B362" s="130"/>
      <c r="C362" s="159" t="s">
        <v>545</v>
      </c>
      <c r="D362" s="159" t="s">
        <v>153</v>
      </c>
      <c r="E362" s="160" t="s">
        <v>546</v>
      </c>
      <c r="F362" s="253" t="s">
        <v>547</v>
      </c>
      <c r="G362" s="253"/>
      <c r="H362" s="253"/>
      <c r="I362" s="253"/>
      <c r="J362" s="161" t="s">
        <v>285</v>
      </c>
      <c r="K362" s="162">
        <v>399.476</v>
      </c>
      <c r="L362" s="254">
        <v>0</v>
      </c>
      <c r="M362" s="254"/>
      <c r="N362" s="255">
        <f>ROUND(L362*K362,2)</f>
        <v>0</v>
      </c>
      <c r="O362" s="255"/>
      <c r="P362" s="255"/>
      <c r="Q362" s="255"/>
      <c r="R362" s="133"/>
      <c r="T362" s="163" t="s">
        <v>5</v>
      </c>
      <c r="U362" s="47" t="s">
        <v>44</v>
      </c>
      <c r="V362" s="39"/>
      <c r="W362" s="164">
        <f>V362*K362</f>
        <v>0</v>
      </c>
      <c r="X362" s="164">
        <v>0</v>
      </c>
      <c r="Y362" s="164">
        <f>X362*K362</f>
        <v>0</v>
      </c>
      <c r="Z362" s="164">
        <v>0</v>
      </c>
      <c r="AA362" s="165">
        <f>Z362*K362</f>
        <v>0</v>
      </c>
      <c r="AR362" s="21" t="s">
        <v>157</v>
      </c>
      <c r="AT362" s="21" t="s">
        <v>153</v>
      </c>
      <c r="AU362" s="21" t="s">
        <v>158</v>
      </c>
      <c r="AY362" s="21" t="s">
        <v>152</v>
      </c>
      <c r="BE362" s="104">
        <f>IF(U362="základní",N362,0)</f>
        <v>0</v>
      </c>
      <c r="BF362" s="104">
        <f>IF(U362="snížená",N362,0)</f>
        <v>0</v>
      </c>
      <c r="BG362" s="104">
        <f>IF(U362="zákl. přenesená",N362,0)</f>
        <v>0</v>
      </c>
      <c r="BH362" s="104">
        <f>IF(U362="sníž. přenesená",N362,0)</f>
        <v>0</v>
      </c>
      <c r="BI362" s="104">
        <f>IF(U362="nulová",N362,0)</f>
        <v>0</v>
      </c>
      <c r="BJ362" s="21" t="s">
        <v>84</v>
      </c>
      <c r="BK362" s="104">
        <f>ROUND(L362*K362,2)</f>
        <v>0</v>
      </c>
      <c r="BL362" s="21" t="s">
        <v>157</v>
      </c>
      <c r="BM362" s="21" t="s">
        <v>548</v>
      </c>
    </row>
    <row r="363" spans="2:65" s="11" customFormat="1" ht="31.5" customHeight="1">
      <c r="B363" s="174"/>
      <c r="C363" s="175"/>
      <c r="D363" s="175"/>
      <c r="E363" s="176" t="s">
        <v>5</v>
      </c>
      <c r="F363" s="265" t="s">
        <v>549</v>
      </c>
      <c r="G363" s="266"/>
      <c r="H363" s="266"/>
      <c r="I363" s="266"/>
      <c r="J363" s="175"/>
      <c r="K363" s="177" t="s">
        <v>5</v>
      </c>
      <c r="L363" s="175"/>
      <c r="M363" s="175"/>
      <c r="N363" s="175"/>
      <c r="O363" s="175"/>
      <c r="P363" s="175"/>
      <c r="Q363" s="175"/>
      <c r="R363" s="178"/>
      <c r="T363" s="179"/>
      <c r="U363" s="175"/>
      <c r="V363" s="175"/>
      <c r="W363" s="175"/>
      <c r="X363" s="175"/>
      <c r="Y363" s="175"/>
      <c r="Z363" s="175"/>
      <c r="AA363" s="180"/>
      <c r="AT363" s="181" t="s">
        <v>161</v>
      </c>
      <c r="AU363" s="181" t="s">
        <v>158</v>
      </c>
      <c r="AV363" s="11" t="s">
        <v>84</v>
      </c>
      <c r="AW363" s="11" t="s">
        <v>36</v>
      </c>
      <c r="AX363" s="11" t="s">
        <v>79</v>
      </c>
      <c r="AY363" s="181" t="s">
        <v>152</v>
      </c>
    </row>
    <row r="364" spans="2:65" s="10" customFormat="1" ht="22.5" customHeight="1">
      <c r="B364" s="166"/>
      <c r="C364" s="167"/>
      <c r="D364" s="167"/>
      <c r="E364" s="168" t="s">
        <v>5</v>
      </c>
      <c r="F364" s="267" t="s">
        <v>550</v>
      </c>
      <c r="G364" s="268"/>
      <c r="H364" s="268"/>
      <c r="I364" s="268"/>
      <c r="J364" s="167"/>
      <c r="K364" s="169">
        <v>399.476</v>
      </c>
      <c r="L364" s="167"/>
      <c r="M364" s="167"/>
      <c r="N364" s="167"/>
      <c r="O364" s="167"/>
      <c r="P364" s="167"/>
      <c r="Q364" s="167"/>
      <c r="R364" s="170"/>
      <c r="T364" s="171"/>
      <c r="U364" s="167"/>
      <c r="V364" s="167"/>
      <c r="W364" s="167"/>
      <c r="X364" s="167"/>
      <c r="Y364" s="167"/>
      <c r="Z364" s="167"/>
      <c r="AA364" s="172"/>
      <c r="AT364" s="173" t="s">
        <v>161</v>
      </c>
      <c r="AU364" s="173" t="s">
        <v>158</v>
      </c>
      <c r="AV364" s="10" t="s">
        <v>100</v>
      </c>
      <c r="AW364" s="10" t="s">
        <v>36</v>
      </c>
      <c r="AX364" s="10" t="s">
        <v>84</v>
      </c>
      <c r="AY364" s="173" t="s">
        <v>152</v>
      </c>
    </row>
    <row r="365" spans="2:65" s="9" customFormat="1" ht="22.35" customHeight="1">
      <c r="B365" s="148"/>
      <c r="C365" s="149"/>
      <c r="D365" s="158" t="s">
        <v>122</v>
      </c>
      <c r="E365" s="158"/>
      <c r="F365" s="158"/>
      <c r="G365" s="158"/>
      <c r="H365" s="158"/>
      <c r="I365" s="158"/>
      <c r="J365" s="158"/>
      <c r="K365" s="158"/>
      <c r="L365" s="158"/>
      <c r="M365" s="158"/>
      <c r="N365" s="261">
        <f>BK365</f>
        <v>0</v>
      </c>
      <c r="O365" s="262"/>
      <c r="P365" s="262"/>
      <c r="Q365" s="262"/>
      <c r="R365" s="151"/>
      <c r="T365" s="152"/>
      <c r="U365" s="149"/>
      <c r="V365" s="149"/>
      <c r="W365" s="153">
        <f>W366</f>
        <v>0</v>
      </c>
      <c r="X365" s="149"/>
      <c r="Y365" s="153">
        <f>Y366</f>
        <v>0</v>
      </c>
      <c r="Z365" s="149"/>
      <c r="AA365" s="154">
        <f>AA366</f>
        <v>0</v>
      </c>
      <c r="AR365" s="155" t="s">
        <v>84</v>
      </c>
      <c r="AT365" s="156" t="s">
        <v>78</v>
      </c>
      <c r="AU365" s="156" t="s">
        <v>100</v>
      </c>
      <c r="AY365" s="155" t="s">
        <v>152</v>
      </c>
      <c r="BK365" s="157">
        <f>BK366</f>
        <v>0</v>
      </c>
    </row>
    <row r="366" spans="2:65" s="1" customFormat="1" ht="31.5" customHeight="1">
      <c r="B366" s="130"/>
      <c r="C366" s="159" t="s">
        <v>551</v>
      </c>
      <c r="D366" s="159" t="s">
        <v>153</v>
      </c>
      <c r="E366" s="160" t="s">
        <v>552</v>
      </c>
      <c r="F366" s="253" t="s">
        <v>553</v>
      </c>
      <c r="G366" s="253"/>
      <c r="H366" s="253"/>
      <c r="I366" s="253"/>
      <c r="J366" s="161" t="s">
        <v>285</v>
      </c>
      <c r="K366" s="162">
        <v>442.41300000000001</v>
      </c>
      <c r="L366" s="254">
        <v>0</v>
      </c>
      <c r="M366" s="254"/>
      <c r="N366" s="255">
        <f>ROUND(L366*K366,2)</f>
        <v>0</v>
      </c>
      <c r="O366" s="255"/>
      <c r="P366" s="255"/>
      <c r="Q366" s="255"/>
      <c r="R366" s="133"/>
      <c r="T366" s="163" t="s">
        <v>5</v>
      </c>
      <c r="U366" s="47" t="s">
        <v>44</v>
      </c>
      <c r="V366" s="39"/>
      <c r="W366" s="164">
        <f>V366*K366</f>
        <v>0</v>
      </c>
      <c r="X366" s="164">
        <v>0</v>
      </c>
      <c r="Y366" s="164">
        <f>X366*K366</f>
        <v>0</v>
      </c>
      <c r="Z366" s="164">
        <v>0</v>
      </c>
      <c r="AA366" s="165">
        <f>Z366*K366</f>
        <v>0</v>
      </c>
      <c r="AR366" s="21" t="s">
        <v>157</v>
      </c>
      <c r="AT366" s="21" t="s">
        <v>153</v>
      </c>
      <c r="AU366" s="21" t="s">
        <v>158</v>
      </c>
      <c r="AY366" s="21" t="s">
        <v>152</v>
      </c>
      <c r="BE366" s="104">
        <f>IF(U366="základní",N366,0)</f>
        <v>0</v>
      </c>
      <c r="BF366" s="104">
        <f>IF(U366="snížená",N366,0)</f>
        <v>0</v>
      </c>
      <c r="BG366" s="104">
        <f>IF(U366="zákl. přenesená",N366,0)</f>
        <v>0</v>
      </c>
      <c r="BH366" s="104">
        <f>IF(U366="sníž. přenesená",N366,0)</f>
        <v>0</v>
      </c>
      <c r="BI366" s="104">
        <f>IF(U366="nulová",N366,0)</f>
        <v>0</v>
      </c>
      <c r="BJ366" s="21" t="s">
        <v>84</v>
      </c>
      <c r="BK366" s="104">
        <f>ROUND(L366*K366,2)</f>
        <v>0</v>
      </c>
      <c r="BL366" s="21" t="s">
        <v>157</v>
      </c>
      <c r="BM366" s="21" t="s">
        <v>554</v>
      </c>
    </row>
    <row r="367" spans="2:65" s="9" customFormat="1" ht="37.35" customHeight="1">
      <c r="B367" s="148"/>
      <c r="C367" s="149"/>
      <c r="D367" s="150" t="s">
        <v>123</v>
      </c>
      <c r="E367" s="150"/>
      <c r="F367" s="150"/>
      <c r="G367" s="150"/>
      <c r="H367" s="150"/>
      <c r="I367" s="150"/>
      <c r="J367" s="150"/>
      <c r="K367" s="150"/>
      <c r="L367" s="150"/>
      <c r="M367" s="150"/>
      <c r="N367" s="250">
        <f>BK367</f>
        <v>0</v>
      </c>
      <c r="O367" s="251"/>
      <c r="P367" s="251"/>
      <c r="Q367" s="251"/>
      <c r="R367" s="151"/>
      <c r="T367" s="152"/>
      <c r="U367" s="149"/>
      <c r="V367" s="149"/>
      <c r="W367" s="153">
        <f>W368</f>
        <v>0</v>
      </c>
      <c r="X367" s="149"/>
      <c r="Y367" s="153">
        <f>Y368</f>
        <v>1.3817664000000001</v>
      </c>
      <c r="Z367" s="149"/>
      <c r="AA367" s="154">
        <f>AA368</f>
        <v>0</v>
      </c>
      <c r="AR367" s="155" t="s">
        <v>158</v>
      </c>
      <c r="AT367" s="156" t="s">
        <v>78</v>
      </c>
      <c r="AU367" s="156" t="s">
        <v>79</v>
      </c>
      <c r="AY367" s="155" t="s">
        <v>152</v>
      </c>
      <c r="BK367" s="157">
        <f>BK368</f>
        <v>0</v>
      </c>
    </row>
    <row r="368" spans="2:65" s="9" customFormat="1" ht="19.95" customHeight="1">
      <c r="B368" s="148"/>
      <c r="C368" s="149"/>
      <c r="D368" s="158" t="s">
        <v>124</v>
      </c>
      <c r="E368" s="158"/>
      <c r="F368" s="158"/>
      <c r="G368" s="158"/>
      <c r="H368" s="158"/>
      <c r="I368" s="158"/>
      <c r="J368" s="158"/>
      <c r="K368" s="158"/>
      <c r="L368" s="158"/>
      <c r="M368" s="158"/>
      <c r="N368" s="261">
        <f>BK368</f>
        <v>0</v>
      </c>
      <c r="O368" s="262"/>
      <c r="P368" s="262"/>
      <c r="Q368" s="262"/>
      <c r="R368" s="151"/>
      <c r="T368" s="152"/>
      <c r="U368" s="149"/>
      <c r="V368" s="149"/>
      <c r="W368" s="153">
        <f>SUM(W369:W380)</f>
        <v>0</v>
      </c>
      <c r="X368" s="149"/>
      <c r="Y368" s="153">
        <f>SUM(Y369:Y380)</f>
        <v>1.3817664000000001</v>
      </c>
      <c r="Z368" s="149"/>
      <c r="AA368" s="154">
        <f>SUM(AA369:AA380)</f>
        <v>0</v>
      </c>
      <c r="AR368" s="155" t="s">
        <v>158</v>
      </c>
      <c r="AT368" s="156" t="s">
        <v>78</v>
      </c>
      <c r="AU368" s="156" t="s">
        <v>84</v>
      </c>
      <c r="AY368" s="155" t="s">
        <v>152</v>
      </c>
      <c r="BK368" s="157">
        <f>SUM(BK369:BK380)</f>
        <v>0</v>
      </c>
    </row>
    <row r="369" spans="2:65" s="1" customFormat="1" ht="31.5" customHeight="1">
      <c r="B369" s="130"/>
      <c r="C369" s="159" t="s">
        <v>555</v>
      </c>
      <c r="D369" s="159" t="s">
        <v>153</v>
      </c>
      <c r="E369" s="160" t="s">
        <v>556</v>
      </c>
      <c r="F369" s="253" t="s">
        <v>557</v>
      </c>
      <c r="G369" s="253"/>
      <c r="H369" s="253"/>
      <c r="I369" s="253"/>
      <c r="J369" s="161" t="s">
        <v>170</v>
      </c>
      <c r="K369" s="162">
        <v>344.3</v>
      </c>
      <c r="L369" s="254">
        <v>0</v>
      </c>
      <c r="M369" s="254"/>
      <c r="N369" s="255">
        <f>ROUND(L369*K369,2)</f>
        <v>0</v>
      </c>
      <c r="O369" s="255"/>
      <c r="P369" s="255"/>
      <c r="Q369" s="255"/>
      <c r="R369" s="133"/>
      <c r="T369" s="163" t="s">
        <v>5</v>
      </c>
      <c r="U369" s="47" t="s">
        <v>44</v>
      </c>
      <c r="V369" s="39"/>
      <c r="W369" s="164">
        <f>V369*K369</f>
        <v>0</v>
      </c>
      <c r="X369" s="164">
        <v>0</v>
      </c>
      <c r="Y369" s="164">
        <f>X369*K369</f>
        <v>0</v>
      </c>
      <c r="Z369" s="164">
        <v>0</v>
      </c>
      <c r="AA369" s="165">
        <f>Z369*K369</f>
        <v>0</v>
      </c>
      <c r="AR369" s="21" t="s">
        <v>512</v>
      </c>
      <c r="AT369" s="21" t="s">
        <v>153</v>
      </c>
      <c r="AU369" s="21" t="s">
        <v>100</v>
      </c>
      <c r="AY369" s="21" t="s">
        <v>152</v>
      </c>
      <c r="BE369" s="104">
        <f>IF(U369="základní",N369,0)</f>
        <v>0</v>
      </c>
      <c r="BF369" s="104">
        <f>IF(U369="snížená",N369,0)</f>
        <v>0</v>
      </c>
      <c r="BG369" s="104">
        <f>IF(U369="zákl. přenesená",N369,0)</f>
        <v>0</v>
      </c>
      <c r="BH369" s="104">
        <f>IF(U369="sníž. přenesená",N369,0)</f>
        <v>0</v>
      </c>
      <c r="BI369" s="104">
        <f>IF(U369="nulová",N369,0)</f>
        <v>0</v>
      </c>
      <c r="BJ369" s="21" t="s">
        <v>84</v>
      </c>
      <c r="BK369" s="104">
        <f>ROUND(L369*K369,2)</f>
        <v>0</v>
      </c>
      <c r="BL369" s="21" t="s">
        <v>512</v>
      </c>
      <c r="BM369" s="21" t="s">
        <v>558</v>
      </c>
    </row>
    <row r="370" spans="2:65" s="1" customFormat="1" ht="22.5" customHeight="1">
      <c r="B370" s="130"/>
      <c r="C370" s="198" t="s">
        <v>559</v>
      </c>
      <c r="D370" s="198" t="s">
        <v>282</v>
      </c>
      <c r="E370" s="199" t="s">
        <v>560</v>
      </c>
      <c r="F370" s="269" t="s">
        <v>561</v>
      </c>
      <c r="G370" s="269"/>
      <c r="H370" s="269"/>
      <c r="I370" s="269"/>
      <c r="J370" s="200" t="s">
        <v>170</v>
      </c>
      <c r="K370" s="201">
        <v>344.3</v>
      </c>
      <c r="L370" s="270">
        <v>0</v>
      </c>
      <c r="M370" s="270"/>
      <c r="N370" s="271">
        <f>ROUND(L370*K370,2)</f>
        <v>0</v>
      </c>
      <c r="O370" s="255"/>
      <c r="P370" s="255"/>
      <c r="Q370" s="255"/>
      <c r="R370" s="133"/>
      <c r="T370" s="163" t="s">
        <v>5</v>
      </c>
      <c r="U370" s="47" t="s">
        <v>44</v>
      </c>
      <c r="V370" s="39"/>
      <c r="W370" s="164">
        <f>V370*K370</f>
        <v>0</v>
      </c>
      <c r="X370" s="164">
        <v>0</v>
      </c>
      <c r="Y370" s="164">
        <f>X370*K370</f>
        <v>0</v>
      </c>
      <c r="Z370" s="164">
        <v>0</v>
      </c>
      <c r="AA370" s="165">
        <f>Z370*K370</f>
        <v>0</v>
      </c>
      <c r="AR370" s="21" t="s">
        <v>562</v>
      </c>
      <c r="AT370" s="21" t="s">
        <v>282</v>
      </c>
      <c r="AU370" s="21" t="s">
        <v>100</v>
      </c>
      <c r="AY370" s="21" t="s">
        <v>152</v>
      </c>
      <c r="BE370" s="104">
        <f>IF(U370="základní",N370,0)</f>
        <v>0</v>
      </c>
      <c r="BF370" s="104">
        <f>IF(U370="snížená",N370,0)</f>
        <v>0</v>
      </c>
      <c r="BG370" s="104">
        <f>IF(U370="zákl. přenesená",N370,0)</f>
        <v>0</v>
      </c>
      <c r="BH370" s="104">
        <f>IF(U370="sníž. přenesená",N370,0)</f>
        <v>0</v>
      </c>
      <c r="BI370" s="104">
        <f>IF(U370="nulová",N370,0)</f>
        <v>0</v>
      </c>
      <c r="BJ370" s="21" t="s">
        <v>84</v>
      </c>
      <c r="BK370" s="104">
        <f>ROUND(L370*K370,2)</f>
        <v>0</v>
      </c>
      <c r="BL370" s="21" t="s">
        <v>512</v>
      </c>
      <c r="BM370" s="21" t="s">
        <v>563</v>
      </c>
    </row>
    <row r="371" spans="2:65" s="1" customFormat="1" ht="22.5" customHeight="1">
      <c r="B371" s="130"/>
      <c r="C371" s="159" t="s">
        <v>564</v>
      </c>
      <c r="D371" s="159" t="s">
        <v>153</v>
      </c>
      <c r="E371" s="160" t="s">
        <v>565</v>
      </c>
      <c r="F371" s="253" t="s">
        <v>566</v>
      </c>
      <c r="G371" s="253"/>
      <c r="H371" s="253"/>
      <c r="I371" s="253"/>
      <c r="J371" s="161" t="s">
        <v>170</v>
      </c>
      <c r="K371" s="162">
        <v>16</v>
      </c>
      <c r="L371" s="254">
        <v>0</v>
      </c>
      <c r="M371" s="254"/>
      <c r="N371" s="255">
        <f>ROUND(L371*K371,2)</f>
        <v>0</v>
      </c>
      <c r="O371" s="255"/>
      <c r="P371" s="255"/>
      <c r="Q371" s="255"/>
      <c r="R371" s="133"/>
      <c r="T371" s="163" t="s">
        <v>5</v>
      </c>
      <c r="U371" s="47" t="s">
        <v>44</v>
      </c>
      <c r="V371" s="39"/>
      <c r="W371" s="164">
        <f>V371*K371</f>
        <v>0</v>
      </c>
      <c r="X371" s="164">
        <v>9.0000000000000006E-5</v>
      </c>
      <c r="Y371" s="164">
        <f>X371*K371</f>
        <v>1.4400000000000001E-3</v>
      </c>
      <c r="Z371" s="164">
        <v>0</v>
      </c>
      <c r="AA371" s="165">
        <f>Z371*K371</f>
        <v>0</v>
      </c>
      <c r="AR371" s="21" t="s">
        <v>512</v>
      </c>
      <c r="AT371" s="21" t="s">
        <v>153</v>
      </c>
      <c r="AU371" s="21" t="s">
        <v>100</v>
      </c>
      <c r="AY371" s="21" t="s">
        <v>152</v>
      </c>
      <c r="BE371" s="104">
        <f>IF(U371="základní",N371,0)</f>
        <v>0</v>
      </c>
      <c r="BF371" s="104">
        <f>IF(U371="snížená",N371,0)</f>
        <v>0</v>
      </c>
      <c r="BG371" s="104">
        <f>IF(U371="zákl. přenesená",N371,0)</f>
        <v>0</v>
      </c>
      <c r="BH371" s="104">
        <f>IF(U371="sníž. přenesená",N371,0)</f>
        <v>0</v>
      </c>
      <c r="BI371" s="104">
        <f>IF(U371="nulová",N371,0)</f>
        <v>0</v>
      </c>
      <c r="BJ371" s="21" t="s">
        <v>84</v>
      </c>
      <c r="BK371" s="104">
        <f>ROUND(L371*K371,2)</f>
        <v>0</v>
      </c>
      <c r="BL371" s="21" t="s">
        <v>512</v>
      </c>
      <c r="BM371" s="21" t="s">
        <v>567</v>
      </c>
    </row>
    <row r="372" spans="2:65" s="10" customFormat="1" ht="31.5" customHeight="1">
      <c r="B372" s="166"/>
      <c r="C372" s="167"/>
      <c r="D372" s="167"/>
      <c r="E372" s="168" t="s">
        <v>5</v>
      </c>
      <c r="F372" s="272" t="s">
        <v>568</v>
      </c>
      <c r="G372" s="273"/>
      <c r="H372" s="273"/>
      <c r="I372" s="273"/>
      <c r="J372" s="167"/>
      <c r="K372" s="169">
        <v>16</v>
      </c>
      <c r="L372" s="167"/>
      <c r="M372" s="167"/>
      <c r="N372" s="167"/>
      <c r="O372" s="167"/>
      <c r="P372" s="167"/>
      <c r="Q372" s="167"/>
      <c r="R372" s="170"/>
      <c r="T372" s="171"/>
      <c r="U372" s="167"/>
      <c r="V372" s="167"/>
      <c r="W372" s="167"/>
      <c r="X372" s="167"/>
      <c r="Y372" s="167"/>
      <c r="Z372" s="167"/>
      <c r="AA372" s="172"/>
      <c r="AT372" s="173" t="s">
        <v>161</v>
      </c>
      <c r="AU372" s="173" t="s">
        <v>100</v>
      </c>
      <c r="AV372" s="10" t="s">
        <v>100</v>
      </c>
      <c r="AW372" s="10" t="s">
        <v>36</v>
      </c>
      <c r="AX372" s="10" t="s">
        <v>84</v>
      </c>
      <c r="AY372" s="173" t="s">
        <v>152</v>
      </c>
    </row>
    <row r="373" spans="2:65" s="1" customFormat="1" ht="22.5" customHeight="1">
      <c r="B373" s="130"/>
      <c r="C373" s="198" t="s">
        <v>569</v>
      </c>
      <c r="D373" s="198" t="s">
        <v>282</v>
      </c>
      <c r="E373" s="199" t="s">
        <v>570</v>
      </c>
      <c r="F373" s="269" t="s">
        <v>571</v>
      </c>
      <c r="G373" s="269"/>
      <c r="H373" s="269"/>
      <c r="I373" s="269"/>
      <c r="J373" s="200" t="s">
        <v>170</v>
      </c>
      <c r="K373" s="201">
        <v>16.32</v>
      </c>
      <c r="L373" s="270">
        <v>0</v>
      </c>
      <c r="M373" s="270"/>
      <c r="N373" s="271">
        <f>ROUND(L373*K373,2)</f>
        <v>0</v>
      </c>
      <c r="O373" s="255"/>
      <c r="P373" s="255"/>
      <c r="Q373" s="255"/>
      <c r="R373" s="133"/>
      <c r="T373" s="163" t="s">
        <v>5</v>
      </c>
      <c r="U373" s="47" t="s">
        <v>44</v>
      </c>
      <c r="V373" s="39"/>
      <c r="W373" s="164">
        <f>V373*K373</f>
        <v>0</v>
      </c>
      <c r="X373" s="164">
        <v>2.0000000000000002E-5</v>
      </c>
      <c r="Y373" s="164">
        <f>X373*K373</f>
        <v>3.2640000000000002E-4</v>
      </c>
      <c r="Z373" s="164">
        <v>0</v>
      </c>
      <c r="AA373" s="165">
        <f>Z373*K373</f>
        <v>0</v>
      </c>
      <c r="AR373" s="21" t="s">
        <v>572</v>
      </c>
      <c r="AT373" s="21" t="s">
        <v>282</v>
      </c>
      <c r="AU373" s="21" t="s">
        <v>100</v>
      </c>
      <c r="AY373" s="21" t="s">
        <v>152</v>
      </c>
      <c r="BE373" s="104">
        <f>IF(U373="základní",N373,0)</f>
        <v>0</v>
      </c>
      <c r="BF373" s="104">
        <f>IF(U373="snížená",N373,0)</f>
        <v>0</v>
      </c>
      <c r="BG373" s="104">
        <f>IF(U373="zákl. přenesená",N373,0)</f>
        <v>0</v>
      </c>
      <c r="BH373" s="104">
        <f>IF(U373="sníž. přenesená",N373,0)</f>
        <v>0</v>
      </c>
      <c r="BI373" s="104">
        <f>IF(U373="nulová",N373,0)</f>
        <v>0</v>
      </c>
      <c r="BJ373" s="21" t="s">
        <v>84</v>
      </c>
      <c r="BK373" s="104">
        <f>ROUND(L373*K373,2)</f>
        <v>0</v>
      </c>
      <c r="BL373" s="21" t="s">
        <v>572</v>
      </c>
      <c r="BM373" s="21" t="s">
        <v>573</v>
      </c>
    </row>
    <row r="374" spans="2:65" s="11" customFormat="1" ht="22.5" customHeight="1">
      <c r="B374" s="174"/>
      <c r="C374" s="175"/>
      <c r="D374" s="175"/>
      <c r="E374" s="176" t="s">
        <v>5</v>
      </c>
      <c r="F374" s="265" t="s">
        <v>574</v>
      </c>
      <c r="G374" s="266"/>
      <c r="H374" s="266"/>
      <c r="I374" s="266"/>
      <c r="J374" s="175"/>
      <c r="K374" s="177" t="s">
        <v>5</v>
      </c>
      <c r="L374" s="175"/>
      <c r="M374" s="175"/>
      <c r="N374" s="175"/>
      <c r="O374" s="175"/>
      <c r="P374" s="175"/>
      <c r="Q374" s="175"/>
      <c r="R374" s="178"/>
      <c r="T374" s="179"/>
      <c r="U374" s="175"/>
      <c r="V374" s="175"/>
      <c r="W374" s="175"/>
      <c r="X374" s="175"/>
      <c r="Y374" s="175"/>
      <c r="Z374" s="175"/>
      <c r="AA374" s="180"/>
      <c r="AT374" s="181" t="s">
        <v>161</v>
      </c>
      <c r="AU374" s="181" t="s">
        <v>100</v>
      </c>
      <c r="AV374" s="11" t="s">
        <v>84</v>
      </c>
      <c r="AW374" s="11" t="s">
        <v>36</v>
      </c>
      <c r="AX374" s="11" t="s">
        <v>79</v>
      </c>
      <c r="AY374" s="181" t="s">
        <v>152</v>
      </c>
    </row>
    <row r="375" spans="2:65" s="10" customFormat="1" ht="22.5" customHeight="1">
      <c r="B375" s="166"/>
      <c r="C375" s="167"/>
      <c r="D375" s="167"/>
      <c r="E375" s="168" t="s">
        <v>5</v>
      </c>
      <c r="F375" s="267" t="s">
        <v>575</v>
      </c>
      <c r="G375" s="268"/>
      <c r="H375" s="268"/>
      <c r="I375" s="268"/>
      <c r="J375" s="167"/>
      <c r="K375" s="169">
        <v>16.32</v>
      </c>
      <c r="L375" s="167"/>
      <c r="M375" s="167"/>
      <c r="N375" s="167"/>
      <c r="O375" s="167"/>
      <c r="P375" s="167"/>
      <c r="Q375" s="167"/>
      <c r="R375" s="170"/>
      <c r="T375" s="171"/>
      <c r="U375" s="167"/>
      <c r="V375" s="167"/>
      <c r="W375" s="167"/>
      <c r="X375" s="167"/>
      <c r="Y375" s="167"/>
      <c r="Z375" s="167"/>
      <c r="AA375" s="172"/>
      <c r="AT375" s="173" t="s">
        <v>161</v>
      </c>
      <c r="AU375" s="173" t="s">
        <v>100</v>
      </c>
      <c r="AV375" s="10" t="s">
        <v>100</v>
      </c>
      <c r="AW375" s="10" t="s">
        <v>36</v>
      </c>
      <c r="AX375" s="10" t="s">
        <v>84</v>
      </c>
      <c r="AY375" s="173" t="s">
        <v>152</v>
      </c>
    </row>
    <row r="376" spans="2:65" s="1" customFormat="1" ht="31.5" customHeight="1">
      <c r="B376" s="130"/>
      <c r="C376" s="159" t="s">
        <v>576</v>
      </c>
      <c r="D376" s="159" t="s">
        <v>153</v>
      </c>
      <c r="E376" s="160" t="s">
        <v>577</v>
      </c>
      <c r="F376" s="253" t="s">
        <v>578</v>
      </c>
      <c r="G376" s="253"/>
      <c r="H376" s="253"/>
      <c r="I376" s="253"/>
      <c r="J376" s="161" t="s">
        <v>170</v>
      </c>
      <c r="K376" s="162">
        <v>10</v>
      </c>
      <c r="L376" s="254">
        <v>0</v>
      </c>
      <c r="M376" s="254"/>
      <c r="N376" s="255">
        <f>ROUND(L376*K376,2)</f>
        <v>0</v>
      </c>
      <c r="O376" s="255"/>
      <c r="P376" s="255"/>
      <c r="Q376" s="255"/>
      <c r="R376" s="133"/>
      <c r="T376" s="163" t="s">
        <v>5</v>
      </c>
      <c r="U376" s="47" t="s">
        <v>44</v>
      </c>
      <c r="V376" s="39"/>
      <c r="W376" s="164">
        <f>V376*K376</f>
        <v>0</v>
      </c>
      <c r="X376" s="164">
        <v>4.3999999999999997E-2</v>
      </c>
      <c r="Y376" s="164">
        <f>X376*K376</f>
        <v>0.43999999999999995</v>
      </c>
      <c r="Z376" s="164">
        <v>0</v>
      </c>
      <c r="AA376" s="165">
        <f>Z376*K376</f>
        <v>0</v>
      </c>
      <c r="AR376" s="21" t="s">
        <v>512</v>
      </c>
      <c r="AT376" s="21" t="s">
        <v>153</v>
      </c>
      <c r="AU376" s="21" t="s">
        <v>100</v>
      </c>
      <c r="AY376" s="21" t="s">
        <v>152</v>
      </c>
      <c r="BE376" s="104">
        <f>IF(U376="základní",N376,0)</f>
        <v>0</v>
      </c>
      <c r="BF376" s="104">
        <f>IF(U376="snížená",N376,0)</f>
        <v>0</v>
      </c>
      <c r="BG376" s="104">
        <f>IF(U376="zákl. přenesená",N376,0)</f>
        <v>0</v>
      </c>
      <c r="BH376" s="104">
        <f>IF(U376="sníž. přenesená",N376,0)</f>
        <v>0</v>
      </c>
      <c r="BI376" s="104">
        <f>IF(U376="nulová",N376,0)</f>
        <v>0</v>
      </c>
      <c r="BJ376" s="21" t="s">
        <v>84</v>
      </c>
      <c r="BK376" s="104">
        <f>ROUND(L376*K376,2)</f>
        <v>0</v>
      </c>
      <c r="BL376" s="21" t="s">
        <v>512</v>
      </c>
      <c r="BM376" s="21" t="s">
        <v>579</v>
      </c>
    </row>
    <row r="377" spans="2:65" s="1" customFormat="1" ht="22.5" customHeight="1">
      <c r="B377" s="130"/>
      <c r="C377" s="198" t="s">
        <v>580</v>
      </c>
      <c r="D377" s="198" t="s">
        <v>282</v>
      </c>
      <c r="E377" s="199" t="s">
        <v>581</v>
      </c>
      <c r="F377" s="269" t="s">
        <v>582</v>
      </c>
      <c r="G377" s="269"/>
      <c r="H377" s="269"/>
      <c r="I377" s="269"/>
      <c r="J377" s="200" t="s">
        <v>311</v>
      </c>
      <c r="K377" s="201">
        <v>10</v>
      </c>
      <c r="L377" s="270">
        <v>0</v>
      </c>
      <c r="M377" s="270"/>
      <c r="N377" s="271">
        <f>ROUND(L377*K377,2)</f>
        <v>0</v>
      </c>
      <c r="O377" s="255"/>
      <c r="P377" s="255"/>
      <c r="Q377" s="255"/>
      <c r="R377" s="133"/>
      <c r="T377" s="163" t="s">
        <v>5</v>
      </c>
      <c r="U377" s="47" t="s">
        <v>44</v>
      </c>
      <c r="V377" s="39"/>
      <c r="W377" s="164">
        <f>V377*K377</f>
        <v>0</v>
      </c>
      <c r="X377" s="164">
        <v>0.06</v>
      </c>
      <c r="Y377" s="164">
        <f>X377*K377</f>
        <v>0.6</v>
      </c>
      <c r="Z377" s="164">
        <v>0</v>
      </c>
      <c r="AA377" s="165">
        <f>Z377*K377</f>
        <v>0</v>
      </c>
      <c r="AR377" s="21" t="s">
        <v>572</v>
      </c>
      <c r="AT377" s="21" t="s">
        <v>282</v>
      </c>
      <c r="AU377" s="21" t="s">
        <v>100</v>
      </c>
      <c r="AY377" s="21" t="s">
        <v>152</v>
      </c>
      <c r="BE377" s="104">
        <f>IF(U377="základní",N377,0)</f>
        <v>0</v>
      </c>
      <c r="BF377" s="104">
        <f>IF(U377="snížená",N377,0)</f>
        <v>0</v>
      </c>
      <c r="BG377" s="104">
        <f>IF(U377="zákl. přenesená",N377,0)</f>
        <v>0</v>
      </c>
      <c r="BH377" s="104">
        <f>IF(U377="sníž. přenesená",N377,0)</f>
        <v>0</v>
      </c>
      <c r="BI377" s="104">
        <f>IF(U377="nulová",N377,0)</f>
        <v>0</v>
      </c>
      <c r="BJ377" s="21" t="s">
        <v>84</v>
      </c>
      <c r="BK377" s="104">
        <f>ROUND(L377*K377,2)</f>
        <v>0</v>
      </c>
      <c r="BL377" s="21" t="s">
        <v>572</v>
      </c>
      <c r="BM377" s="21" t="s">
        <v>583</v>
      </c>
    </row>
    <row r="378" spans="2:65" s="1" customFormat="1" ht="31.5" customHeight="1">
      <c r="B378" s="130"/>
      <c r="C378" s="198" t="s">
        <v>584</v>
      </c>
      <c r="D378" s="198" t="s">
        <v>282</v>
      </c>
      <c r="E378" s="199" t="s">
        <v>585</v>
      </c>
      <c r="F378" s="269" t="s">
        <v>586</v>
      </c>
      <c r="G378" s="269"/>
      <c r="H378" s="269"/>
      <c r="I378" s="269"/>
      <c r="J378" s="200" t="s">
        <v>311</v>
      </c>
      <c r="K378" s="201">
        <v>20</v>
      </c>
      <c r="L378" s="270">
        <v>0</v>
      </c>
      <c r="M378" s="270"/>
      <c r="N378" s="271">
        <f>ROUND(L378*K378,2)</f>
        <v>0</v>
      </c>
      <c r="O378" s="255"/>
      <c r="P378" s="255"/>
      <c r="Q378" s="255"/>
      <c r="R378" s="133"/>
      <c r="T378" s="163" t="s">
        <v>5</v>
      </c>
      <c r="U378" s="47" t="s">
        <v>44</v>
      </c>
      <c r="V378" s="39"/>
      <c r="W378" s="164">
        <f>V378*K378</f>
        <v>0</v>
      </c>
      <c r="X378" s="164">
        <v>1.7000000000000001E-2</v>
      </c>
      <c r="Y378" s="164">
        <f>X378*K378</f>
        <v>0.34</v>
      </c>
      <c r="Z378" s="164">
        <v>0</v>
      </c>
      <c r="AA378" s="165">
        <f>Z378*K378</f>
        <v>0</v>
      </c>
      <c r="AR378" s="21" t="s">
        <v>572</v>
      </c>
      <c r="AT378" s="21" t="s">
        <v>282</v>
      </c>
      <c r="AU378" s="21" t="s">
        <v>100</v>
      </c>
      <c r="AY378" s="21" t="s">
        <v>152</v>
      </c>
      <c r="BE378" s="104">
        <f>IF(U378="základní",N378,0)</f>
        <v>0</v>
      </c>
      <c r="BF378" s="104">
        <f>IF(U378="snížená",N378,0)</f>
        <v>0</v>
      </c>
      <c r="BG378" s="104">
        <f>IF(U378="zákl. přenesená",N378,0)</f>
        <v>0</v>
      </c>
      <c r="BH378" s="104">
        <f>IF(U378="sníž. přenesená",N378,0)</f>
        <v>0</v>
      </c>
      <c r="BI378" s="104">
        <f>IF(U378="nulová",N378,0)</f>
        <v>0</v>
      </c>
      <c r="BJ378" s="21" t="s">
        <v>84</v>
      </c>
      <c r="BK378" s="104">
        <f>ROUND(L378*K378,2)</f>
        <v>0</v>
      </c>
      <c r="BL378" s="21" t="s">
        <v>572</v>
      </c>
      <c r="BM378" s="21" t="s">
        <v>587</v>
      </c>
    </row>
    <row r="379" spans="2:65" s="11" customFormat="1" ht="22.5" customHeight="1">
      <c r="B379" s="174"/>
      <c r="C379" s="175"/>
      <c r="D379" s="175"/>
      <c r="E379" s="176" t="s">
        <v>5</v>
      </c>
      <c r="F379" s="265" t="s">
        <v>588</v>
      </c>
      <c r="G379" s="266"/>
      <c r="H379" s="266"/>
      <c r="I379" s="266"/>
      <c r="J379" s="175"/>
      <c r="K379" s="177" t="s">
        <v>5</v>
      </c>
      <c r="L379" s="175"/>
      <c r="M379" s="175"/>
      <c r="N379" s="175"/>
      <c r="O379" s="175"/>
      <c r="P379" s="175"/>
      <c r="Q379" s="175"/>
      <c r="R379" s="178"/>
      <c r="T379" s="179"/>
      <c r="U379" s="175"/>
      <c r="V379" s="175"/>
      <c r="W379" s="175"/>
      <c r="X379" s="175"/>
      <c r="Y379" s="175"/>
      <c r="Z379" s="175"/>
      <c r="AA379" s="180"/>
      <c r="AT379" s="181" t="s">
        <v>161</v>
      </c>
      <c r="AU379" s="181" t="s">
        <v>100</v>
      </c>
      <c r="AV379" s="11" t="s">
        <v>84</v>
      </c>
      <c r="AW379" s="11" t="s">
        <v>36</v>
      </c>
      <c r="AX379" s="11" t="s">
        <v>79</v>
      </c>
      <c r="AY379" s="181" t="s">
        <v>152</v>
      </c>
    </row>
    <row r="380" spans="2:65" s="10" customFormat="1" ht="22.5" customHeight="1">
      <c r="B380" s="166"/>
      <c r="C380" s="167"/>
      <c r="D380" s="167"/>
      <c r="E380" s="168" t="s">
        <v>5</v>
      </c>
      <c r="F380" s="267" t="s">
        <v>589</v>
      </c>
      <c r="G380" s="268"/>
      <c r="H380" s="268"/>
      <c r="I380" s="268"/>
      <c r="J380" s="167"/>
      <c r="K380" s="169">
        <v>20</v>
      </c>
      <c r="L380" s="167"/>
      <c r="M380" s="167"/>
      <c r="N380" s="167"/>
      <c r="O380" s="167"/>
      <c r="P380" s="167"/>
      <c r="Q380" s="167"/>
      <c r="R380" s="170"/>
      <c r="T380" s="171"/>
      <c r="U380" s="167"/>
      <c r="V380" s="167"/>
      <c r="W380" s="167"/>
      <c r="X380" s="167"/>
      <c r="Y380" s="167"/>
      <c r="Z380" s="167"/>
      <c r="AA380" s="172"/>
      <c r="AT380" s="173" t="s">
        <v>161</v>
      </c>
      <c r="AU380" s="173" t="s">
        <v>100</v>
      </c>
      <c r="AV380" s="10" t="s">
        <v>100</v>
      </c>
      <c r="AW380" s="10" t="s">
        <v>36</v>
      </c>
      <c r="AX380" s="10" t="s">
        <v>84</v>
      </c>
      <c r="AY380" s="173" t="s">
        <v>152</v>
      </c>
    </row>
    <row r="381" spans="2:65" s="9" customFormat="1" ht="37.35" customHeight="1">
      <c r="B381" s="148"/>
      <c r="C381" s="149"/>
      <c r="D381" s="150" t="s">
        <v>125</v>
      </c>
      <c r="E381" s="150"/>
      <c r="F381" s="150"/>
      <c r="G381" s="150"/>
      <c r="H381" s="150"/>
      <c r="I381" s="150"/>
      <c r="J381" s="150"/>
      <c r="K381" s="150"/>
      <c r="L381" s="150"/>
      <c r="M381" s="150"/>
      <c r="N381" s="258">
        <f>BK381</f>
        <v>0</v>
      </c>
      <c r="O381" s="259"/>
      <c r="P381" s="259"/>
      <c r="Q381" s="259"/>
      <c r="R381" s="151"/>
      <c r="T381" s="152"/>
      <c r="U381" s="149"/>
      <c r="V381" s="149"/>
      <c r="W381" s="153">
        <f>W382+W386+W388</f>
        <v>0</v>
      </c>
      <c r="X381" s="149"/>
      <c r="Y381" s="153">
        <f>Y382+Y386+Y388</f>
        <v>0</v>
      </c>
      <c r="Z381" s="149"/>
      <c r="AA381" s="154">
        <f>AA382+AA386+AA388</f>
        <v>0</v>
      </c>
      <c r="AR381" s="155" t="s">
        <v>180</v>
      </c>
      <c r="AT381" s="156" t="s">
        <v>78</v>
      </c>
      <c r="AU381" s="156" t="s">
        <v>79</v>
      </c>
      <c r="AY381" s="155" t="s">
        <v>152</v>
      </c>
      <c r="BK381" s="157">
        <f>BK382+BK386+BK388</f>
        <v>0</v>
      </c>
    </row>
    <row r="382" spans="2:65" s="9" customFormat="1" ht="19.95" customHeight="1">
      <c r="B382" s="148"/>
      <c r="C382" s="149"/>
      <c r="D382" s="158" t="s">
        <v>126</v>
      </c>
      <c r="E382" s="158"/>
      <c r="F382" s="158"/>
      <c r="G382" s="158"/>
      <c r="H382" s="158"/>
      <c r="I382" s="158"/>
      <c r="J382" s="158"/>
      <c r="K382" s="158"/>
      <c r="L382" s="158"/>
      <c r="M382" s="158"/>
      <c r="N382" s="261">
        <f>BK382</f>
        <v>0</v>
      </c>
      <c r="O382" s="262"/>
      <c r="P382" s="262"/>
      <c r="Q382" s="262"/>
      <c r="R382" s="151"/>
      <c r="T382" s="152"/>
      <c r="U382" s="149"/>
      <c r="V382" s="149"/>
      <c r="W382" s="153">
        <f>SUM(W383:W385)</f>
        <v>0</v>
      </c>
      <c r="X382" s="149"/>
      <c r="Y382" s="153">
        <f>SUM(Y383:Y385)</f>
        <v>0</v>
      </c>
      <c r="Z382" s="149"/>
      <c r="AA382" s="154">
        <f>SUM(AA383:AA385)</f>
        <v>0</v>
      </c>
      <c r="AR382" s="155" t="s">
        <v>180</v>
      </c>
      <c r="AT382" s="156" t="s">
        <v>78</v>
      </c>
      <c r="AU382" s="156" t="s">
        <v>84</v>
      </c>
      <c r="AY382" s="155" t="s">
        <v>152</v>
      </c>
      <c r="BK382" s="157">
        <f>SUM(BK383:BK385)</f>
        <v>0</v>
      </c>
    </row>
    <row r="383" spans="2:65" s="1" customFormat="1" ht="31.5" customHeight="1">
      <c r="B383" s="130"/>
      <c r="C383" s="159" t="s">
        <v>590</v>
      </c>
      <c r="D383" s="159" t="s">
        <v>153</v>
      </c>
      <c r="E383" s="160" t="s">
        <v>591</v>
      </c>
      <c r="F383" s="253" t="s">
        <v>592</v>
      </c>
      <c r="G383" s="253"/>
      <c r="H383" s="253"/>
      <c r="I383" s="253"/>
      <c r="J383" s="161" t="s">
        <v>593</v>
      </c>
      <c r="K383" s="162">
        <v>1</v>
      </c>
      <c r="L383" s="254">
        <v>0</v>
      </c>
      <c r="M383" s="254"/>
      <c r="N383" s="255">
        <f>ROUND(L383*K383,2)</f>
        <v>0</v>
      </c>
      <c r="O383" s="255"/>
      <c r="P383" s="255"/>
      <c r="Q383" s="255"/>
      <c r="R383" s="133"/>
      <c r="T383" s="163" t="s">
        <v>5</v>
      </c>
      <c r="U383" s="47" t="s">
        <v>44</v>
      </c>
      <c r="V383" s="39"/>
      <c r="W383" s="164">
        <f>V383*K383</f>
        <v>0</v>
      </c>
      <c r="X383" s="164">
        <v>0</v>
      </c>
      <c r="Y383" s="164">
        <f>X383*K383</f>
        <v>0</v>
      </c>
      <c r="Z383" s="164">
        <v>0</v>
      </c>
      <c r="AA383" s="165">
        <f>Z383*K383</f>
        <v>0</v>
      </c>
      <c r="AR383" s="21" t="s">
        <v>594</v>
      </c>
      <c r="AT383" s="21" t="s">
        <v>153</v>
      </c>
      <c r="AU383" s="21" t="s">
        <v>100</v>
      </c>
      <c r="AY383" s="21" t="s">
        <v>152</v>
      </c>
      <c r="BE383" s="104">
        <f>IF(U383="základní",N383,0)</f>
        <v>0</v>
      </c>
      <c r="BF383" s="104">
        <f>IF(U383="snížená",N383,0)</f>
        <v>0</v>
      </c>
      <c r="BG383" s="104">
        <f>IF(U383="zákl. přenesená",N383,0)</f>
        <v>0</v>
      </c>
      <c r="BH383" s="104">
        <f>IF(U383="sníž. přenesená",N383,0)</f>
        <v>0</v>
      </c>
      <c r="BI383" s="104">
        <f>IF(U383="nulová",N383,0)</f>
        <v>0</v>
      </c>
      <c r="BJ383" s="21" t="s">
        <v>84</v>
      </c>
      <c r="BK383" s="104">
        <f>ROUND(L383*K383,2)</f>
        <v>0</v>
      </c>
      <c r="BL383" s="21" t="s">
        <v>594</v>
      </c>
      <c r="BM383" s="21" t="s">
        <v>595</v>
      </c>
    </row>
    <row r="384" spans="2:65" s="1" customFormat="1" ht="31.5" customHeight="1">
      <c r="B384" s="130"/>
      <c r="C384" s="159" t="s">
        <v>596</v>
      </c>
      <c r="D384" s="159" t="s">
        <v>153</v>
      </c>
      <c r="E384" s="160" t="s">
        <v>597</v>
      </c>
      <c r="F384" s="253" t="s">
        <v>598</v>
      </c>
      <c r="G384" s="253"/>
      <c r="H384" s="253"/>
      <c r="I384" s="253"/>
      <c r="J384" s="161" t="s">
        <v>593</v>
      </c>
      <c r="K384" s="162">
        <v>1</v>
      </c>
      <c r="L384" s="254">
        <v>0</v>
      </c>
      <c r="M384" s="254"/>
      <c r="N384" s="255">
        <f>ROUND(L384*K384,2)</f>
        <v>0</v>
      </c>
      <c r="O384" s="255"/>
      <c r="P384" s="255"/>
      <c r="Q384" s="255"/>
      <c r="R384" s="133"/>
      <c r="T384" s="163" t="s">
        <v>5</v>
      </c>
      <c r="U384" s="47" t="s">
        <v>44</v>
      </c>
      <c r="V384" s="39"/>
      <c r="W384" s="164">
        <f>V384*K384</f>
        <v>0</v>
      </c>
      <c r="X384" s="164">
        <v>0</v>
      </c>
      <c r="Y384" s="164">
        <f>X384*K384</f>
        <v>0</v>
      </c>
      <c r="Z384" s="164">
        <v>0</v>
      </c>
      <c r="AA384" s="165">
        <f>Z384*K384</f>
        <v>0</v>
      </c>
      <c r="AR384" s="21" t="s">
        <v>594</v>
      </c>
      <c r="AT384" s="21" t="s">
        <v>153</v>
      </c>
      <c r="AU384" s="21" t="s">
        <v>100</v>
      </c>
      <c r="AY384" s="21" t="s">
        <v>152</v>
      </c>
      <c r="BE384" s="104">
        <f>IF(U384="základní",N384,0)</f>
        <v>0</v>
      </c>
      <c r="BF384" s="104">
        <f>IF(U384="snížená",N384,0)</f>
        <v>0</v>
      </c>
      <c r="BG384" s="104">
        <f>IF(U384="zákl. přenesená",N384,0)</f>
        <v>0</v>
      </c>
      <c r="BH384" s="104">
        <f>IF(U384="sníž. přenesená",N384,0)</f>
        <v>0</v>
      </c>
      <c r="BI384" s="104">
        <f>IF(U384="nulová",N384,0)</f>
        <v>0</v>
      </c>
      <c r="BJ384" s="21" t="s">
        <v>84</v>
      </c>
      <c r="BK384" s="104">
        <f>ROUND(L384*K384,2)</f>
        <v>0</v>
      </c>
      <c r="BL384" s="21" t="s">
        <v>594</v>
      </c>
      <c r="BM384" s="21" t="s">
        <v>599</v>
      </c>
    </row>
    <row r="385" spans="2:65" s="1" customFormat="1" ht="22.5" customHeight="1">
      <c r="B385" s="130"/>
      <c r="C385" s="159" t="s">
        <v>600</v>
      </c>
      <c r="D385" s="159" t="s">
        <v>153</v>
      </c>
      <c r="E385" s="160" t="s">
        <v>601</v>
      </c>
      <c r="F385" s="253" t="s">
        <v>602</v>
      </c>
      <c r="G385" s="253"/>
      <c r="H385" s="253"/>
      <c r="I385" s="253"/>
      <c r="J385" s="161" t="s">
        <v>593</v>
      </c>
      <c r="K385" s="162">
        <v>1</v>
      </c>
      <c r="L385" s="254">
        <v>0</v>
      </c>
      <c r="M385" s="254"/>
      <c r="N385" s="255">
        <f>ROUND(L385*K385,2)</f>
        <v>0</v>
      </c>
      <c r="O385" s="255"/>
      <c r="P385" s="255"/>
      <c r="Q385" s="255"/>
      <c r="R385" s="133"/>
      <c r="T385" s="163" t="s">
        <v>5</v>
      </c>
      <c r="U385" s="47" t="s">
        <v>44</v>
      </c>
      <c r="V385" s="39"/>
      <c r="W385" s="164">
        <f>V385*K385</f>
        <v>0</v>
      </c>
      <c r="X385" s="164">
        <v>0</v>
      </c>
      <c r="Y385" s="164">
        <f>X385*K385</f>
        <v>0</v>
      </c>
      <c r="Z385" s="164">
        <v>0</v>
      </c>
      <c r="AA385" s="165">
        <f>Z385*K385</f>
        <v>0</v>
      </c>
      <c r="AR385" s="21" t="s">
        <v>594</v>
      </c>
      <c r="AT385" s="21" t="s">
        <v>153</v>
      </c>
      <c r="AU385" s="21" t="s">
        <v>100</v>
      </c>
      <c r="AY385" s="21" t="s">
        <v>152</v>
      </c>
      <c r="BE385" s="104">
        <f>IF(U385="základní",N385,0)</f>
        <v>0</v>
      </c>
      <c r="BF385" s="104">
        <f>IF(U385="snížená",N385,0)</f>
        <v>0</v>
      </c>
      <c r="BG385" s="104">
        <f>IF(U385="zákl. přenesená",N385,0)</f>
        <v>0</v>
      </c>
      <c r="BH385" s="104">
        <f>IF(U385="sníž. přenesená",N385,0)</f>
        <v>0</v>
      </c>
      <c r="BI385" s="104">
        <f>IF(U385="nulová",N385,0)</f>
        <v>0</v>
      </c>
      <c r="BJ385" s="21" t="s">
        <v>84</v>
      </c>
      <c r="BK385" s="104">
        <f>ROUND(L385*K385,2)</f>
        <v>0</v>
      </c>
      <c r="BL385" s="21" t="s">
        <v>594</v>
      </c>
      <c r="BM385" s="21" t="s">
        <v>603</v>
      </c>
    </row>
    <row r="386" spans="2:65" s="9" customFormat="1" ht="29.85" customHeight="1">
      <c r="B386" s="148"/>
      <c r="C386" s="149"/>
      <c r="D386" s="158" t="s">
        <v>127</v>
      </c>
      <c r="E386" s="158"/>
      <c r="F386" s="158"/>
      <c r="G386" s="158"/>
      <c r="H386" s="158"/>
      <c r="I386" s="158"/>
      <c r="J386" s="158"/>
      <c r="K386" s="158"/>
      <c r="L386" s="158"/>
      <c r="M386" s="158"/>
      <c r="N386" s="248">
        <f>BK386</f>
        <v>0</v>
      </c>
      <c r="O386" s="249"/>
      <c r="P386" s="249"/>
      <c r="Q386" s="249"/>
      <c r="R386" s="151"/>
      <c r="T386" s="152"/>
      <c r="U386" s="149"/>
      <c r="V386" s="149"/>
      <c r="W386" s="153">
        <f>W387</f>
        <v>0</v>
      </c>
      <c r="X386" s="149"/>
      <c r="Y386" s="153">
        <f>Y387</f>
        <v>0</v>
      </c>
      <c r="Z386" s="149"/>
      <c r="AA386" s="154">
        <f>AA387</f>
        <v>0</v>
      </c>
      <c r="AR386" s="155" t="s">
        <v>180</v>
      </c>
      <c r="AT386" s="156" t="s">
        <v>78</v>
      </c>
      <c r="AU386" s="156" t="s">
        <v>84</v>
      </c>
      <c r="AY386" s="155" t="s">
        <v>152</v>
      </c>
      <c r="BK386" s="157">
        <f>BK387</f>
        <v>0</v>
      </c>
    </row>
    <row r="387" spans="2:65" s="1" customFormat="1" ht="22.5" customHeight="1">
      <c r="B387" s="130"/>
      <c r="C387" s="159" t="s">
        <v>604</v>
      </c>
      <c r="D387" s="159" t="s">
        <v>153</v>
      </c>
      <c r="E387" s="160" t="s">
        <v>605</v>
      </c>
      <c r="F387" s="253" t="s">
        <v>130</v>
      </c>
      <c r="G387" s="253"/>
      <c r="H387" s="253"/>
      <c r="I387" s="253"/>
      <c r="J387" s="161" t="s">
        <v>606</v>
      </c>
      <c r="K387" s="162">
        <v>1</v>
      </c>
      <c r="L387" s="254">
        <v>0</v>
      </c>
      <c r="M387" s="254"/>
      <c r="N387" s="255">
        <f>ROUND(L387*K387,2)</f>
        <v>0</v>
      </c>
      <c r="O387" s="255"/>
      <c r="P387" s="255"/>
      <c r="Q387" s="255"/>
      <c r="R387" s="133"/>
      <c r="T387" s="163" t="s">
        <v>5</v>
      </c>
      <c r="U387" s="47" t="s">
        <v>44</v>
      </c>
      <c r="V387" s="39"/>
      <c r="W387" s="164">
        <f>V387*K387</f>
        <v>0</v>
      </c>
      <c r="X387" s="164">
        <v>0</v>
      </c>
      <c r="Y387" s="164">
        <f>X387*K387</f>
        <v>0</v>
      </c>
      <c r="Z387" s="164">
        <v>0</v>
      </c>
      <c r="AA387" s="165">
        <f>Z387*K387</f>
        <v>0</v>
      </c>
      <c r="AR387" s="21" t="s">
        <v>594</v>
      </c>
      <c r="AT387" s="21" t="s">
        <v>153</v>
      </c>
      <c r="AU387" s="21" t="s">
        <v>100</v>
      </c>
      <c r="AY387" s="21" t="s">
        <v>152</v>
      </c>
      <c r="BE387" s="104">
        <f>IF(U387="základní",N387,0)</f>
        <v>0</v>
      </c>
      <c r="BF387" s="104">
        <f>IF(U387="snížená",N387,0)</f>
        <v>0</v>
      </c>
      <c r="BG387" s="104">
        <f>IF(U387="zákl. přenesená",N387,0)</f>
        <v>0</v>
      </c>
      <c r="BH387" s="104">
        <f>IF(U387="sníž. přenesená",N387,0)</f>
        <v>0</v>
      </c>
      <c r="BI387" s="104">
        <f>IF(U387="nulová",N387,0)</f>
        <v>0</v>
      </c>
      <c r="BJ387" s="21" t="s">
        <v>84</v>
      </c>
      <c r="BK387" s="104">
        <f>ROUND(L387*K387,2)</f>
        <v>0</v>
      </c>
      <c r="BL387" s="21" t="s">
        <v>594</v>
      </c>
      <c r="BM387" s="21" t="s">
        <v>607</v>
      </c>
    </row>
    <row r="388" spans="2:65" s="9" customFormat="1" ht="29.85" customHeight="1">
      <c r="B388" s="148"/>
      <c r="C388" s="149"/>
      <c r="D388" s="158" t="s">
        <v>128</v>
      </c>
      <c r="E388" s="158"/>
      <c r="F388" s="158"/>
      <c r="G388" s="158"/>
      <c r="H388" s="158"/>
      <c r="I388" s="158"/>
      <c r="J388" s="158"/>
      <c r="K388" s="158"/>
      <c r="L388" s="158"/>
      <c r="M388" s="158"/>
      <c r="N388" s="248">
        <f>BK388</f>
        <v>0</v>
      </c>
      <c r="O388" s="249"/>
      <c r="P388" s="249"/>
      <c r="Q388" s="249"/>
      <c r="R388" s="151"/>
      <c r="T388" s="152"/>
      <c r="U388" s="149"/>
      <c r="V388" s="149"/>
      <c r="W388" s="153">
        <f>W389</f>
        <v>0</v>
      </c>
      <c r="X388" s="149"/>
      <c r="Y388" s="153">
        <f>Y389</f>
        <v>0</v>
      </c>
      <c r="Z388" s="149"/>
      <c r="AA388" s="154">
        <f>AA389</f>
        <v>0</v>
      </c>
      <c r="AR388" s="155" t="s">
        <v>180</v>
      </c>
      <c r="AT388" s="156" t="s">
        <v>78</v>
      </c>
      <c r="AU388" s="156" t="s">
        <v>84</v>
      </c>
      <c r="AY388" s="155" t="s">
        <v>152</v>
      </c>
      <c r="BK388" s="157">
        <f>BK389</f>
        <v>0</v>
      </c>
    </row>
    <row r="389" spans="2:65" s="1" customFormat="1" ht="22.5" customHeight="1">
      <c r="B389" s="130"/>
      <c r="C389" s="159" t="s">
        <v>608</v>
      </c>
      <c r="D389" s="159" t="s">
        <v>153</v>
      </c>
      <c r="E389" s="160" t="s">
        <v>609</v>
      </c>
      <c r="F389" s="253" t="s">
        <v>610</v>
      </c>
      <c r="G389" s="253"/>
      <c r="H389" s="253"/>
      <c r="I389" s="253"/>
      <c r="J389" s="161" t="s">
        <v>606</v>
      </c>
      <c r="K389" s="162">
        <v>1</v>
      </c>
      <c r="L389" s="254">
        <v>0</v>
      </c>
      <c r="M389" s="254"/>
      <c r="N389" s="255">
        <f>ROUND(L389*K389,2)</f>
        <v>0</v>
      </c>
      <c r="O389" s="255"/>
      <c r="P389" s="255"/>
      <c r="Q389" s="255"/>
      <c r="R389" s="133"/>
      <c r="T389" s="163" t="s">
        <v>5</v>
      </c>
      <c r="U389" s="47" t="s">
        <v>44</v>
      </c>
      <c r="V389" s="39"/>
      <c r="W389" s="164">
        <f>V389*K389</f>
        <v>0</v>
      </c>
      <c r="X389" s="164">
        <v>0</v>
      </c>
      <c r="Y389" s="164">
        <f>X389*K389</f>
        <v>0</v>
      </c>
      <c r="Z389" s="164">
        <v>0</v>
      </c>
      <c r="AA389" s="165">
        <f>Z389*K389</f>
        <v>0</v>
      </c>
      <c r="AR389" s="21" t="s">
        <v>594</v>
      </c>
      <c r="AT389" s="21" t="s">
        <v>153</v>
      </c>
      <c r="AU389" s="21" t="s">
        <v>100</v>
      </c>
      <c r="AY389" s="21" t="s">
        <v>152</v>
      </c>
      <c r="BE389" s="104">
        <f>IF(U389="základní",N389,0)</f>
        <v>0</v>
      </c>
      <c r="BF389" s="104">
        <f>IF(U389="snížená",N389,0)</f>
        <v>0</v>
      </c>
      <c r="BG389" s="104">
        <f>IF(U389="zákl. přenesená",N389,0)</f>
        <v>0</v>
      </c>
      <c r="BH389" s="104">
        <f>IF(U389="sníž. přenesená",N389,0)</f>
        <v>0</v>
      </c>
      <c r="BI389" s="104">
        <f>IF(U389="nulová",N389,0)</f>
        <v>0</v>
      </c>
      <c r="BJ389" s="21" t="s">
        <v>84</v>
      </c>
      <c r="BK389" s="104">
        <f>ROUND(L389*K389,2)</f>
        <v>0</v>
      </c>
      <c r="BL389" s="21" t="s">
        <v>594</v>
      </c>
      <c r="BM389" s="21" t="s">
        <v>611</v>
      </c>
    </row>
    <row r="390" spans="2:65" s="1" customFormat="1" ht="49.95" customHeight="1">
      <c r="B390" s="38"/>
      <c r="C390" s="39"/>
      <c r="D390" s="150" t="s">
        <v>612</v>
      </c>
      <c r="E390" s="39"/>
      <c r="F390" s="39"/>
      <c r="G390" s="39"/>
      <c r="H390" s="39"/>
      <c r="I390" s="39"/>
      <c r="J390" s="39"/>
      <c r="K390" s="39"/>
      <c r="L390" s="39"/>
      <c r="M390" s="39"/>
      <c r="N390" s="250">
        <f>BK390</f>
        <v>0</v>
      </c>
      <c r="O390" s="251"/>
      <c r="P390" s="251"/>
      <c r="Q390" s="251"/>
      <c r="R390" s="40"/>
      <c r="T390" s="202"/>
      <c r="U390" s="59"/>
      <c r="V390" s="59"/>
      <c r="W390" s="59"/>
      <c r="X390" s="59"/>
      <c r="Y390" s="59"/>
      <c r="Z390" s="59"/>
      <c r="AA390" s="61"/>
      <c r="AT390" s="21" t="s">
        <v>78</v>
      </c>
      <c r="AU390" s="21" t="s">
        <v>79</v>
      </c>
      <c r="AY390" s="21" t="s">
        <v>613</v>
      </c>
      <c r="BK390" s="104">
        <v>0</v>
      </c>
    </row>
    <row r="391" spans="2:65" s="1" customFormat="1" ht="6.9" customHeight="1">
      <c r="B391" s="62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4"/>
    </row>
  </sheetData>
  <mergeCells count="505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M128:P128"/>
    <mergeCell ref="M130:Q130"/>
    <mergeCell ref="M131:Q131"/>
    <mergeCell ref="F133:I133"/>
    <mergeCell ref="L133:M133"/>
    <mergeCell ref="N133:Q133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5:I155"/>
    <mergeCell ref="L155:M155"/>
    <mergeCell ref="N155:Q155"/>
    <mergeCell ref="F156:I156"/>
    <mergeCell ref="F157:I157"/>
    <mergeCell ref="F158:I158"/>
    <mergeCell ref="F159:I159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203:M203"/>
    <mergeCell ref="N203:Q203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6:I256"/>
    <mergeCell ref="L256:M256"/>
    <mergeCell ref="N256:Q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F272:I272"/>
    <mergeCell ref="F273:I273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F283:I283"/>
    <mergeCell ref="L283:M283"/>
    <mergeCell ref="N283:Q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F302:I302"/>
    <mergeCell ref="F303:I303"/>
    <mergeCell ref="F304:I304"/>
    <mergeCell ref="L304:M304"/>
    <mergeCell ref="N304:Q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F322:I322"/>
    <mergeCell ref="F323:I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L333:M333"/>
    <mergeCell ref="N333:Q333"/>
    <mergeCell ref="F334:I334"/>
    <mergeCell ref="L334:M334"/>
    <mergeCell ref="N334:Q334"/>
    <mergeCell ref="F335:I335"/>
    <mergeCell ref="F336:I336"/>
    <mergeCell ref="F337:I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L348:M348"/>
    <mergeCell ref="N348:Q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L354:M354"/>
    <mergeCell ref="N354:Q354"/>
    <mergeCell ref="F357:I357"/>
    <mergeCell ref="L357:M357"/>
    <mergeCell ref="N357:Q357"/>
    <mergeCell ref="L369:M369"/>
    <mergeCell ref="N369:Q369"/>
    <mergeCell ref="F370:I370"/>
    <mergeCell ref="L370:M370"/>
    <mergeCell ref="N370:Q370"/>
    <mergeCell ref="F358:I358"/>
    <mergeCell ref="F359:I359"/>
    <mergeCell ref="F361:I361"/>
    <mergeCell ref="L361:M361"/>
    <mergeCell ref="N361:Q361"/>
    <mergeCell ref="F362:I362"/>
    <mergeCell ref="L362:M362"/>
    <mergeCell ref="N362:Q362"/>
    <mergeCell ref="F363:I363"/>
    <mergeCell ref="F384:I384"/>
    <mergeCell ref="L384:M384"/>
    <mergeCell ref="N384:Q384"/>
    <mergeCell ref="F385:I385"/>
    <mergeCell ref="L385:M385"/>
    <mergeCell ref="N385:Q385"/>
    <mergeCell ref="N381:Q381"/>
    <mergeCell ref="N382:Q382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N356:Q356"/>
    <mergeCell ref="N360:Q360"/>
    <mergeCell ref="N365:Q365"/>
    <mergeCell ref="N367:Q367"/>
    <mergeCell ref="N368:Q368"/>
    <mergeCell ref="F379:I379"/>
    <mergeCell ref="F380:I380"/>
    <mergeCell ref="F383:I383"/>
    <mergeCell ref="L383:M383"/>
    <mergeCell ref="N383:Q383"/>
    <mergeCell ref="F371:I371"/>
    <mergeCell ref="L371:M371"/>
    <mergeCell ref="N371:Q371"/>
    <mergeCell ref="F372:I372"/>
    <mergeCell ref="F373:I373"/>
    <mergeCell ref="L373:M373"/>
    <mergeCell ref="N373:Q373"/>
    <mergeCell ref="F374:I374"/>
    <mergeCell ref="F375:I375"/>
    <mergeCell ref="F364:I364"/>
    <mergeCell ref="F366:I366"/>
    <mergeCell ref="L366:M366"/>
    <mergeCell ref="N366:Q366"/>
    <mergeCell ref="F369:I369"/>
    <mergeCell ref="N386:Q386"/>
    <mergeCell ref="N388:Q388"/>
    <mergeCell ref="N390:Q390"/>
    <mergeCell ref="H1:K1"/>
    <mergeCell ref="S2:AC2"/>
    <mergeCell ref="F387:I387"/>
    <mergeCell ref="L387:M387"/>
    <mergeCell ref="N387:Q387"/>
    <mergeCell ref="F389:I389"/>
    <mergeCell ref="L389:M389"/>
    <mergeCell ref="N389:Q389"/>
    <mergeCell ref="N134:Q134"/>
    <mergeCell ref="N135:Q135"/>
    <mergeCell ref="N136:Q136"/>
    <mergeCell ref="N137:Q137"/>
    <mergeCell ref="N154:Q154"/>
    <mergeCell ref="N160:Q160"/>
    <mergeCell ref="N187:Q187"/>
    <mergeCell ref="N204:Q204"/>
    <mergeCell ref="N214:Q214"/>
    <mergeCell ref="N235:Q235"/>
    <mergeCell ref="N246:Q246"/>
    <mergeCell ref="N255:Q255"/>
    <mergeCell ref="N355:Q355"/>
  </mergeCells>
  <hyperlinks>
    <hyperlink ref="F1:G1" location="C2" display="1) Krycí list rozpočtu"/>
    <hyperlink ref="H1:K1" location="C85" display="2) Rekapitulace rozpočtu"/>
    <hyperlink ref="L1" location="C13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09-2017 - Oprava vodovodu...</vt:lpstr>
      <vt:lpstr>'09-2017 - Oprava vodovodu...'!Názvy_tisku</vt:lpstr>
      <vt:lpstr>'Rekapitulace stavby'!Názvy_tisku</vt:lpstr>
      <vt:lpstr>'09-2017 - Oprava vodovodu...'!Oblast_tisku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Němcová</dc:creator>
  <cp:lastModifiedBy>Dagmar Němcová</cp:lastModifiedBy>
  <dcterms:created xsi:type="dcterms:W3CDTF">2017-02-09T07:48:18Z</dcterms:created>
  <dcterms:modified xsi:type="dcterms:W3CDTF">2017-02-09T08:05:54Z</dcterms:modified>
</cp:coreProperties>
</file>