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25320" windowHeight="14085" activeTab="3"/>
  </bookViews>
  <sheets>
    <sheet name="Stavba" sheetId="1" r:id="rId1"/>
    <sheet name="001 001 KL" sheetId="2" r:id="rId2"/>
    <sheet name="001 001 Rek" sheetId="3" r:id="rId3"/>
    <sheet name="001 001 Pol" sheetId="4" r:id="rId4"/>
    <sheet name="01 01 KL" sheetId="5" r:id="rId5"/>
    <sheet name="01 01 Rek" sheetId="6" r:id="rId6"/>
    <sheet name="01 01 Pol" sheetId="7" r:id="rId7"/>
    <sheet name="02 02 KL" sheetId="8" r:id="rId8"/>
    <sheet name="02 02 Rek" sheetId="9" r:id="rId9"/>
    <sheet name="02 02 Pol" sheetId="10" r:id="rId10"/>
    <sheet name="List1" sheetId="11" r:id="rId11"/>
  </sheets>
  <definedNames>
    <definedName name="CelkemObjekty" localSheetId="0">'Stavba'!$F$33</definedName>
    <definedName name="CisloStavby" localSheetId="0">'Stavba'!$D$5</definedName>
    <definedName name="dadresa" localSheetId="0">'Stavba'!$D$8</definedName>
    <definedName name="DIČ" localSheetId="0">'Stavba'!$K$8</definedName>
    <definedName name="dmisto" localSheetId="0">'Stavba'!$D$9</definedName>
    <definedName name="dpsc" localSheetId="0">'Stavba'!$C$9</definedName>
    <definedName name="IČO" localSheetId="0">'Stavba'!$K$7</definedName>
    <definedName name="NazevObjektu" localSheetId="0">'Stavba'!$C$29</definedName>
    <definedName name="NazevStavby" localSheetId="0">'Stavba'!$E$5</definedName>
    <definedName name="_xlnm.Print_Titles" localSheetId="3">'001 001 Pol'!$1:$6</definedName>
    <definedName name="_xlnm.Print_Titles" localSheetId="2">'001 001 Rek'!$1:$6</definedName>
    <definedName name="_xlnm.Print_Titles" localSheetId="6">'01 01 Pol'!$1:$6</definedName>
    <definedName name="_xlnm.Print_Titles" localSheetId="5">'01 01 Rek'!$1:$6</definedName>
    <definedName name="_xlnm.Print_Titles" localSheetId="9">'02 02 Pol'!$1:$6</definedName>
    <definedName name="_xlnm.Print_Titles" localSheetId="8">'02 02 Rek'!$1:$6</definedName>
    <definedName name="Objednatel" localSheetId="0">'Stavba'!$D$11</definedName>
    <definedName name="Objekt" localSheetId="0">'Stavba'!$B$29</definedName>
    <definedName name="_xlnm.Print_Area" localSheetId="1">'001 001 KL'!$A$1:$G$45</definedName>
    <definedName name="_xlnm.Print_Area" localSheetId="3">'001 001 Pol'!$A$1:$K$17</definedName>
    <definedName name="_xlnm.Print_Area" localSheetId="2">'001 001 Rek'!$A$1:$I$19</definedName>
    <definedName name="_xlnm.Print_Area" localSheetId="4">'01 01 KL'!$A$1:$G$45</definedName>
    <definedName name="_xlnm.Print_Area" localSheetId="6">'01 01 Pol'!$A$1:$K$38</definedName>
    <definedName name="_xlnm.Print_Area" localSheetId="5">'01 01 Rek'!$A$1:$I$16</definedName>
    <definedName name="_xlnm.Print_Area" localSheetId="7">'02 02 KL'!$A$1:$G$45</definedName>
    <definedName name="_xlnm.Print_Area" localSheetId="9">'02 02 Pol'!$A$1:$K$36</definedName>
    <definedName name="_xlnm.Print_Area" localSheetId="8">'02 02 Rek'!$A$1:$I$20</definedName>
    <definedName name="_xlnm.Print_Area" localSheetId="0">'Stavba'!$B$1:$J$74</definedName>
    <definedName name="odic" localSheetId="0">'Stavba'!$K$12</definedName>
    <definedName name="oico" localSheetId="0">'Stavba'!$K$11</definedName>
    <definedName name="omisto" localSheetId="0">'Stavba'!$D$13</definedName>
    <definedName name="onazev" localSheetId="0">'Stavba'!$D$12</definedName>
    <definedName name="opsc" localSheetId="0">'Stavba'!$C$13</definedName>
    <definedName name="SazbaDPH1" localSheetId="0">'Stavba'!$D$19</definedName>
    <definedName name="SazbaDPH2" localSheetId="0">'Stavba'!$D$21</definedName>
    <definedName name="solver_lin" localSheetId="3" hidden="1">0</definedName>
    <definedName name="solver_lin" localSheetId="6" hidden="1">0</definedName>
    <definedName name="solver_lin" localSheetId="9" hidden="1">0</definedName>
    <definedName name="solver_num" localSheetId="3" hidden="1">0</definedName>
    <definedName name="solver_num" localSheetId="6" hidden="1">0</definedName>
    <definedName name="solver_num" localSheetId="9" hidden="1">0</definedName>
    <definedName name="solver_opt" localSheetId="3" hidden="1">'001 001 Pol'!#REF!</definedName>
    <definedName name="solver_opt" localSheetId="6" hidden="1">'01 01 Pol'!#REF!</definedName>
    <definedName name="solver_opt" localSheetId="9" hidden="1">'02 02 Pol'!#REF!</definedName>
    <definedName name="solver_typ" localSheetId="3" hidden="1">1</definedName>
    <definedName name="solver_typ" localSheetId="6" hidden="1">1</definedName>
    <definedName name="solver_typ" localSheetId="9" hidden="1">1</definedName>
    <definedName name="solver_val" localSheetId="3" hidden="1">0</definedName>
    <definedName name="solver_val" localSheetId="6" hidden="1">0</definedName>
    <definedName name="solver_val" localSheetId="9" hidden="1">0</definedName>
    <definedName name="SoucetDilu" localSheetId="0">'Stavba'!$F$59:$J$59</definedName>
    <definedName name="StavbaCelkem" localSheetId="0">'Stavba'!$H$33</definedName>
    <definedName name="Zhotovitel" localSheetId="0">'Stavba'!$D$7</definedName>
  </definedNames>
  <calcPr fullCalcOnLoad="1"/>
</workbook>
</file>

<file path=xl/sharedStrings.xml><?xml version="1.0" encoding="utf-8"?>
<sst xmlns="http://schemas.openxmlformats.org/spreadsheetml/2006/main" count="635" uniqueCount="250">
  <si>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</si>
  <si>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</si>
  <si>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</si>
  <si>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</si>
  <si>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</si>
  <si>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</si>
  <si>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</si>
  <si>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</si>
  <si>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</si>
  <si>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</si>
  <si>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</si>
  <si>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</si>
  <si>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</si>
  <si>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</si>
  <si>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</si>
  <si>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</si>
  <si>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</si>
  <si>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</si>
  <si>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</si>
  <si>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</si>
  <si>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Rekapitulace stavebních rozpočtů</t>
  </si>
  <si>
    <t>Číslo objektu</t>
  </si>
  <si>
    <t>Číslo a název rozpočtu</t>
  </si>
  <si>
    <t>Rekapitulace stavebních dílů</t>
  </si>
  <si>
    <t>Číslo a název dílu</t>
  </si>
  <si>
    <t>HSV</t>
  </si>
  <si>
    <t>PSV</t>
  </si>
  <si>
    <t>Dodávka</t>
  </si>
  <si>
    <t>Montáž</t>
  </si>
  <si>
    <t>HZS</t>
  </si>
  <si>
    <t>Rekapitulace vedlejších rozpočtových nákladů</t>
  </si>
  <si>
    <t>Název vedlejšího nákladu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</si>
  <si>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</si>
  <si>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</si>
  <si>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</si>
  <si>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</si>
  <si>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</si>
  <si>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</si>
  <si>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</si>
  <si>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</si>
  <si>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</si>
  <si>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</si>
  <si>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</si>
  <si>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</si>
  <si>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</si>
  <si>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</si>
  <si>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</si>
  <si>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</si>
  <si>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</si>
  <si>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</si>
  <si>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</si>
  <si>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</si>
  <si>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</si>
  <si>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</si>
  <si>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</si>
  <si>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</si>
  <si>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</si>
  <si>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</si>
  <si>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</si>
  <si>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</si>
  <si>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</si>
  <si>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</si>
  <si>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</si>
  <si>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</si>
  <si>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</si>
  <si>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</si>
  <si>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</si>
  <si>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</si>
  <si>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</si>
  <si>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</si>
  <si>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</si>
  <si>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</si>
  <si>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</si>
  <si>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</si>
  <si>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</si>
  <si>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</si>
  <si>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</si>
  <si>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</si>
  <si>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</si>
  <si>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</si>
  <si>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</si>
  <si>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</si>
  <si>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</si>
  <si>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</si>
  <si>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</si>
  <si>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</si>
  <si>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</si>
  <si>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</si>
  <si>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</si>
  <si>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</si>
  <si>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</si>
  <si>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</si>
  <si>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</si>
  <si>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</si>
  <si>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</si>
  <si>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</si>
  <si>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</si>
  <si>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</si>
  <si>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</si>
  <si>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Zemní práce</t>
  </si>
  <si>
    <t>ks</t>
  </si>
  <si>
    <t>Celkem za</t>
  </si>
  <si>
    <t>SLEPÝ ROZPOČET</t>
  </si>
  <si>
    <t>Slepý rozpočet</t>
  </si>
  <si>
    <t>130816</t>
  </si>
  <si>
    <t>Dostavba VO a oprava místní komunikace, Dunajovice</t>
  </si>
  <si>
    <t>130816 Dostavba VO a oprava místní komunikace, Dunajovice</t>
  </si>
  <si>
    <t>001</t>
  </si>
  <si>
    <t>Vedlejší a ostatní náklady</t>
  </si>
  <si>
    <t>001 Vedlejší a ostatní náklady</t>
  </si>
  <si>
    <t>00010</t>
  </si>
  <si>
    <t>Ostatní náklady</t>
  </si>
  <si>
    <t>00010 Ostatní náklady</t>
  </si>
  <si>
    <t xml:space="preserve">Vytýčení stávajících inženýrských sítí </t>
  </si>
  <si>
    <t>kpl</t>
  </si>
  <si>
    <t>2</t>
  </si>
  <si>
    <t>Geodetické zaměření pro realizaci +skutečného provedení</t>
  </si>
  <si>
    <t>3</t>
  </si>
  <si>
    <t>4</t>
  </si>
  <si>
    <t xml:space="preserve">Poplatky za zábor SÚS + poplatky MěÚ </t>
  </si>
  <si>
    <t>00020</t>
  </si>
  <si>
    <t>Vedlejší náklady</t>
  </si>
  <si>
    <t>00020 Vedlejší náklady</t>
  </si>
  <si>
    <t>Zařízení staveniště dle uvážení realizační firmy</t>
  </si>
  <si>
    <t xml:space="preserve">Zabezpečení staveniště proti vstupu cizích osob </t>
  </si>
  <si>
    <t xml:space="preserve">DIO </t>
  </si>
  <si>
    <t>Ztížené výrobní podmínky</t>
  </si>
  <si>
    <t>Zařízení staveniště</t>
  </si>
  <si>
    <t>Provoz investora</t>
  </si>
  <si>
    <t>Kompletační činnost (IČD)</t>
  </si>
  <si>
    <t>Nutno zahrnout všechny náklady spojené se zhotovením díla na základě odborného uvážení prováděcí firmy.
Případné chybějící položky nutno doplnit v samostatném rozpočtu.</t>
  </si>
  <si>
    <t>dle výběru investora</t>
  </si>
  <si>
    <t>Obec Dunajovice</t>
  </si>
  <si>
    <t>01</t>
  </si>
  <si>
    <t>Dostavba VO</t>
  </si>
  <si>
    <t>01 Dostavba VO</t>
  </si>
  <si>
    <t>Dostavba veřejného osvětlení</t>
  </si>
  <si>
    <t>M21</t>
  </si>
  <si>
    <t>Elektromontáže</t>
  </si>
  <si>
    <t>M21 Elektromontáže</t>
  </si>
  <si>
    <t>210202010R00</t>
  </si>
  <si>
    <t>Svítidlo výbojkové  PH SGS101 SON-T70WEII MR-AS - SKD 42/60 bez výložníku.</t>
  </si>
  <si>
    <t>kus</t>
  </si>
  <si>
    <t>210204011RS2</t>
  </si>
  <si>
    <t>Stožár osvětlovací ocelový bezpaticový KLA 5-114/60  Z sadový</t>
  </si>
  <si>
    <t>210204201R00</t>
  </si>
  <si>
    <t xml:space="preserve">Elektrovýzbroj stožáru pro 1 okruh </t>
  </si>
  <si>
    <t>210220022R00</t>
  </si>
  <si>
    <t xml:space="preserve">Vedení uzemňovací v zemi FeZn, D 8 - mm </t>
  </si>
  <si>
    <t>m</t>
  </si>
  <si>
    <t>210220302RT2</t>
  </si>
  <si>
    <t xml:space="preserve">Svorka hromosvodová nad 2 šrouby /ST, SJ, SR, atd/ </t>
  </si>
  <si>
    <t>210810005RT1</t>
  </si>
  <si>
    <t>Kabel CYKY-m 750 V 3 x 1,5 mm2 volně uložený včetně dodávky CYKY 3Bx1.5</t>
  </si>
  <si>
    <t>2100004VD</t>
  </si>
  <si>
    <t xml:space="preserve">Revize elektrického zařízení NN do 200tis. </t>
  </si>
  <si>
    <t>hod.</t>
  </si>
  <si>
    <t>2100008VD</t>
  </si>
  <si>
    <t xml:space="preserve">příplatek za protahování do 0,75kg 3 x 1,5 </t>
  </si>
  <si>
    <t>210100251R00</t>
  </si>
  <si>
    <t xml:space="preserve">Ukončení celoplast. kabelů zákl./pás.do 4x10 mm2 </t>
  </si>
  <si>
    <t>210810013R00</t>
  </si>
  <si>
    <t xml:space="preserve">Kabel CYKY-m 750 V 4 x 10 mm2 volně uložený </t>
  </si>
  <si>
    <t>210810013RT1</t>
  </si>
  <si>
    <t>Kabel CYKY-m 750 V 4 x 10 mm2 volně uložený, včetně dodávky CYKY 4x10</t>
  </si>
  <si>
    <t>M46</t>
  </si>
  <si>
    <t>Zemní práce při montážích</t>
  </si>
  <si>
    <t>M46 Zemní práce při montážích</t>
  </si>
  <si>
    <t>460050703R00</t>
  </si>
  <si>
    <t>Jáma do 2 m3 pro sondy pro veřejné osvětlení, hor.3</t>
  </si>
  <si>
    <t>m3</t>
  </si>
  <si>
    <t>460120002RT1</t>
  </si>
  <si>
    <t xml:space="preserve">Zához jámy, hornina třídy 3 - 4 </t>
  </si>
  <si>
    <t>460510021RT1</t>
  </si>
  <si>
    <t xml:space="preserve">Kabelový prostup z plast.trub, DN do 70 cm </t>
  </si>
  <si>
    <t>162501102R00</t>
  </si>
  <si>
    <t xml:space="preserve">Vodorovné přemístění výkopku z hor.1-4 do 3000 m </t>
  </si>
  <si>
    <t>4604310873VD</t>
  </si>
  <si>
    <t xml:space="preserve">Mtž a dmtž provizorní lávky pro pěší L-1m </t>
  </si>
  <si>
    <t>460420022RT1</t>
  </si>
  <si>
    <t xml:space="preserve">Zřízení kab.lože v rýze do 65 cm z písku 10 cm </t>
  </si>
  <si>
    <t>460490012RT1</t>
  </si>
  <si>
    <t xml:space="preserve">Fólie výstražná z PVC, šířka 33 cm </t>
  </si>
  <si>
    <t>460420501RT1</t>
  </si>
  <si>
    <t xml:space="preserve">Zabezpečení stáv.podzemních vedeních vedení </t>
  </si>
  <si>
    <t>460570163R00</t>
  </si>
  <si>
    <t xml:space="preserve">Zához rýhy 35/80 cm, hornina třídy 3, se zhutněním </t>
  </si>
  <si>
    <t>460620012R00</t>
  </si>
  <si>
    <t xml:space="preserve">Provizorní úprava terénu v přírodní hornině 2 </t>
  </si>
  <si>
    <t>m2</t>
  </si>
  <si>
    <t>460100001R00</t>
  </si>
  <si>
    <t xml:space="preserve">Pouzdrový základ 250x650 mm mimo osu trasy </t>
  </si>
  <si>
    <t>460200163RT2</t>
  </si>
  <si>
    <t xml:space="preserve">Výkop kabelové rýhy 35/80 cm  hor.3 </t>
  </si>
  <si>
    <t>460200164RT2</t>
  </si>
  <si>
    <t xml:space="preserve">Výkop kabelové rýhy 35/80 cm  hor.4 </t>
  </si>
  <si>
    <t>M91VD</t>
  </si>
  <si>
    <t>Přesun hmot</t>
  </si>
  <si>
    <t>M91VD Přesun hmot</t>
  </si>
  <si>
    <t>910005VD</t>
  </si>
  <si>
    <t>Staveništní přesun hmot</t>
  </si>
  <si>
    <t>t</t>
  </si>
  <si>
    <t>01 Dostavba veřejného osvětlení</t>
  </si>
  <si>
    <t>02</t>
  </si>
  <si>
    <t>Oprava místní komunikace</t>
  </si>
  <si>
    <t>02 Oprava místní komunikace</t>
  </si>
  <si>
    <t>1 Zemní práce</t>
  </si>
  <si>
    <t>121101103R00</t>
  </si>
  <si>
    <t xml:space="preserve">Sejmutí ornice s přemístěním přes 100 do 250 m </t>
  </si>
  <si>
    <t>0,1*4,5*145</t>
  </si>
  <si>
    <t>0,1*62</t>
  </si>
  <si>
    <t>122202202R00</t>
  </si>
  <si>
    <t xml:space="preserve">Odkopávky pro silnice v hor. 3 do 1000 m3 </t>
  </si>
  <si>
    <t>0,15*4,25*145</t>
  </si>
  <si>
    <t>0,4*62</t>
  </si>
  <si>
    <t>1712012L1T00</t>
  </si>
  <si>
    <t>Uložení sypaniny na skládku bez poplatku</t>
  </si>
  <si>
    <t>181006123R00</t>
  </si>
  <si>
    <t xml:space="preserve">Rozprostření zemin ve sklonu nad 1:5, tl. do 20 cm </t>
  </si>
  <si>
    <t>181101102R00</t>
  </si>
  <si>
    <t xml:space="preserve">Úprava pláně v zářezech v hor. 1-4, se zhutněním </t>
  </si>
  <si>
    <t>4,25*145</t>
  </si>
  <si>
    <t>62</t>
  </si>
  <si>
    <t>182101101R00</t>
  </si>
  <si>
    <t xml:space="preserve">Svahování v zářezech v hor. 1 - 4 </t>
  </si>
  <si>
    <t>145*1,5*2</t>
  </si>
  <si>
    <t>5</t>
  </si>
  <si>
    <t>Komunikace</t>
  </si>
  <si>
    <t>5 Komunikace</t>
  </si>
  <si>
    <t>564751111R00</t>
  </si>
  <si>
    <t xml:space="preserve">Podklad z kameniva drceného vel.32-63 mm,tl. 15 cm </t>
  </si>
  <si>
    <t>564871111R00</t>
  </si>
  <si>
    <t xml:space="preserve">Podklad ze štěrkodrti po zhutnění tloušťky 25 cm </t>
  </si>
  <si>
    <t>564921413U00</t>
  </si>
  <si>
    <t xml:space="preserve">Podklad asfalt recyklát tl 8cm </t>
  </si>
  <si>
    <t>4*145+62</t>
  </si>
  <si>
    <t>569221111R00</t>
  </si>
  <si>
    <t xml:space="preserve">Zpevnění krajnic, štěrkopísek/kamen.těžené tl.8 cm </t>
  </si>
  <si>
    <t>145*0,25*2</t>
  </si>
  <si>
    <t>99</t>
  </si>
  <si>
    <t>99 Staveništní přesun hmot</t>
  </si>
  <si>
    <t>998222011R00</t>
  </si>
  <si>
    <t xml:space="preserve">Přesun hmot, pozemní komunikace, kryt z kameniva </t>
  </si>
  <si>
    <t>Slepý rozpočet stavby</t>
  </si>
  <si>
    <t>Dunajovice 4</t>
  </si>
  <si>
    <t>Třeboň</t>
  </si>
  <si>
    <t>37901</t>
  </si>
  <si>
    <t>00512974</t>
  </si>
  <si>
    <t>CZ00512974</t>
  </si>
  <si>
    <t>Zpracování podkladů pro kolaudační řízení (PD skut. provedení, geometrický plán, revize atd.)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</si>
</sst>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dd/mm/yy"/>
    <numFmt numFmtId="167" formatCode="#,##0\ &quot;Kč&quot;"/>
    <numFmt numFmtId="168" formatCode="0.00000"/>
  </numFmts>
  <fonts count="54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37" fillId="23" borderId="6" applyNumberFormat="0" applyFont="0" applyAlignment="0" applyProtection="0"/>
    <xf numFmtId="9" fontId="37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49" fontId="2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33" borderId="10" xfId="0" applyFont="1" applyFill="1" applyBorder="1" applyAlignment="1">
      <alignment wrapText="1"/>
    </xf>
    <xf numFmtId="0" fontId="5" fillId="33" borderId="11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5" fillId="33" borderId="10" xfId="0" applyFont="1" applyFill="1" applyBorder="1" applyAlignment="1">
      <alignment horizontal="right" wrapText="1"/>
    </xf>
    <xf numFmtId="0" fontId="2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right" wrapText="1"/>
    </xf>
    <xf numFmtId="0" fontId="5" fillId="33" borderId="12" xfId="0" applyFont="1" applyFill="1" applyBorder="1" applyAlignment="1">
      <alignment horizontal="right" vertical="center"/>
    </xf>
    <xf numFmtId="0" fontId="5" fillId="34" borderId="0" xfId="0" applyFont="1" applyFill="1" applyBorder="1" applyAlignment="1">
      <alignment horizontal="right" wrapText="1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" fontId="2" fillId="0" borderId="0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4" fontId="2" fillId="0" borderId="15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4" fontId="2" fillId="34" borderId="0" xfId="0" applyNumberFormat="1" applyFont="1" applyFill="1" applyBorder="1" applyAlignment="1">
      <alignment vertical="center"/>
    </xf>
    <xf numFmtId="4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0" fontId="7" fillId="35" borderId="10" xfId="0" applyFont="1" applyFill="1" applyBorder="1" applyAlignment="1">
      <alignment vertical="center"/>
    </xf>
    <xf numFmtId="0" fontId="8" fillId="35" borderId="11" xfId="0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4" fontId="7" fillId="35" borderId="19" xfId="0" applyNumberFormat="1" applyFont="1" applyFill="1" applyBorder="1" applyAlignment="1">
      <alignment horizontal="right" vertical="center"/>
    </xf>
    <xf numFmtId="4" fontId="7" fillId="35" borderId="20" xfId="0" applyNumberFormat="1" applyFont="1" applyFill="1" applyBorder="1" applyAlignment="1">
      <alignment horizontal="right" vertical="center"/>
    </xf>
    <xf numFmtId="4" fontId="8" fillId="34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0" fontId="5" fillId="33" borderId="10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6" xfId="0" applyFont="1" applyBorder="1" applyAlignment="1">
      <alignment/>
    </xf>
    <xf numFmtId="164" fontId="4" fillId="0" borderId="22" xfId="0" applyNumberFormat="1" applyFont="1" applyBorder="1" applyAlignment="1">
      <alignment/>
    </xf>
    <xf numFmtId="3" fontId="5" fillId="0" borderId="23" xfId="0" applyNumberFormat="1" applyFont="1" applyBorder="1" applyAlignment="1">
      <alignment horizontal="right"/>
    </xf>
    <xf numFmtId="3" fontId="4" fillId="0" borderId="22" xfId="0" applyNumberFormat="1" applyFont="1" applyBorder="1" applyAlignment="1">
      <alignment horizontal="right"/>
    </xf>
    <xf numFmtId="3" fontId="4" fillId="0" borderId="23" xfId="0" applyNumberFormat="1" applyFont="1" applyBorder="1" applyAlignment="1">
      <alignment horizontal="right"/>
    </xf>
    <xf numFmtId="165" fontId="2" fillId="0" borderId="24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64" fontId="4" fillId="0" borderId="14" xfId="0" applyNumberFormat="1" applyFont="1" applyBorder="1" applyAlignment="1">
      <alignment/>
    </xf>
    <xf numFmtId="3" fontId="5" fillId="0" borderId="24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3" fontId="4" fillId="0" borderId="24" xfId="0" applyNumberFormat="1" applyFont="1" applyBorder="1" applyAlignment="1">
      <alignment horizontal="right"/>
    </xf>
    <xf numFmtId="0" fontId="5" fillId="35" borderId="10" xfId="0" applyFont="1" applyFill="1" applyBorder="1" applyAlignment="1">
      <alignment vertical="center"/>
    </xf>
    <xf numFmtId="49" fontId="5" fillId="35" borderId="11" xfId="0" applyNumberFormat="1" applyFont="1" applyFill="1" applyBorder="1" applyAlignment="1">
      <alignment horizontal="left" vertical="center"/>
    </xf>
    <xf numFmtId="0" fontId="5" fillId="35" borderId="11" xfId="0" applyFont="1" applyFill="1" applyBorder="1" applyAlignment="1">
      <alignment vertical="center"/>
    </xf>
    <xf numFmtId="164" fontId="4" fillId="35" borderId="12" xfId="0" applyNumberFormat="1" applyFont="1" applyFill="1" applyBorder="1" applyAlignment="1">
      <alignment/>
    </xf>
    <xf numFmtId="3" fontId="5" fillId="35" borderId="21" xfId="0" applyNumberFormat="1" applyFont="1" applyFill="1" applyBorder="1" applyAlignment="1">
      <alignment horizontal="right" vertical="center"/>
    </xf>
    <xf numFmtId="165" fontId="5" fillId="35" borderId="2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top" wrapText="1"/>
    </xf>
    <xf numFmtId="0" fontId="5" fillId="33" borderId="21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/>
    </xf>
    <xf numFmtId="49" fontId="4" fillId="0" borderId="23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49" fontId="4" fillId="0" borderId="24" xfId="0" applyNumberFormat="1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3" fontId="5" fillId="35" borderId="12" xfId="0" applyNumberFormat="1" applyFont="1" applyFill="1" applyBorder="1" applyAlignment="1">
      <alignment horizontal="right" vertical="center"/>
    </xf>
    <xf numFmtId="4" fontId="8" fillId="33" borderId="21" xfId="0" applyNumberFormat="1" applyFont="1" applyFill="1" applyBorder="1" applyAlignment="1">
      <alignment horizontal="center" vertical="center"/>
    </xf>
    <xf numFmtId="165" fontId="4" fillId="0" borderId="23" xfId="0" applyNumberFormat="1" applyFont="1" applyBorder="1" applyAlignment="1">
      <alignment/>
    </xf>
    <xf numFmtId="165" fontId="4" fillId="0" borderId="24" xfId="0" applyNumberFormat="1" applyFont="1" applyBorder="1" applyAlignment="1">
      <alignment/>
    </xf>
    <xf numFmtId="165" fontId="4" fillId="35" borderId="21" xfId="0" applyNumberFormat="1" applyFont="1" applyFill="1" applyBorder="1" applyAlignment="1">
      <alignment/>
    </xf>
    <xf numFmtId="0" fontId="8" fillId="33" borderId="11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164" fontId="4" fillId="0" borderId="16" xfId="0" applyNumberFormat="1" applyFont="1" applyBorder="1" applyAlignment="1">
      <alignment/>
    </xf>
    <xf numFmtId="3" fontId="5" fillId="0" borderId="16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164" fontId="4" fillId="35" borderId="11" xfId="0" applyNumberFormat="1" applyFont="1" applyFill="1" applyBorder="1" applyAlignment="1">
      <alignment/>
    </xf>
    <xf numFmtId="3" fontId="5" fillId="35" borderId="11" xfId="0" applyNumberFormat="1" applyFont="1" applyFill="1" applyBorder="1" applyAlignment="1">
      <alignment horizontal="right" vertical="center"/>
    </xf>
    <xf numFmtId="0" fontId="3" fillId="0" borderId="18" xfId="0" applyFont="1" applyBorder="1" applyAlignment="1">
      <alignment horizontal="centerContinuous" vertical="top"/>
    </xf>
    <xf numFmtId="0" fontId="2" fillId="0" borderId="18" xfId="0" applyFont="1" applyBorder="1" applyAlignment="1">
      <alignment horizontal="centerContinuous"/>
    </xf>
    <xf numFmtId="0" fontId="8" fillId="33" borderId="25" xfId="0" applyFont="1" applyFill="1" applyBorder="1" applyAlignment="1">
      <alignment horizontal="left"/>
    </xf>
    <xf numFmtId="0" fontId="4" fillId="33" borderId="26" xfId="0" applyFont="1" applyFill="1" applyBorder="1" applyAlignment="1">
      <alignment horizontal="centerContinuous"/>
    </xf>
    <xf numFmtId="49" fontId="5" fillId="33" borderId="27" xfId="0" applyNumberFormat="1" applyFont="1" applyFill="1" applyBorder="1" applyAlignment="1">
      <alignment horizontal="left"/>
    </xf>
    <xf numFmtId="49" fontId="4" fillId="33" borderId="26" xfId="0" applyNumberFormat="1" applyFont="1" applyFill="1" applyBorder="1" applyAlignment="1">
      <alignment horizontal="centerContinuous"/>
    </xf>
    <xf numFmtId="0" fontId="4" fillId="0" borderId="28" xfId="0" applyFont="1" applyBorder="1" applyAlignment="1">
      <alignment/>
    </xf>
    <xf numFmtId="49" fontId="4" fillId="0" borderId="29" xfId="0" applyNumberFormat="1" applyFont="1" applyBorder="1" applyAlignment="1">
      <alignment horizontal="left"/>
    </xf>
    <xf numFmtId="0" fontId="2" fillId="0" borderId="30" xfId="0" applyFont="1" applyBorder="1" applyAlignment="1">
      <alignment/>
    </xf>
    <xf numFmtId="0" fontId="4" fillId="0" borderId="12" xfId="0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0" fontId="4" fillId="0" borderId="21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8" fillId="0" borderId="30" xfId="0" applyFont="1" applyBorder="1" applyAlignment="1">
      <alignment/>
    </xf>
    <xf numFmtId="49" fontId="4" fillId="0" borderId="31" xfId="0" applyNumberFormat="1" applyFont="1" applyBorder="1" applyAlignment="1">
      <alignment horizontal="left"/>
    </xf>
    <xf numFmtId="49" fontId="8" fillId="33" borderId="30" xfId="0" applyNumberFormat="1" applyFont="1" applyFill="1" applyBorder="1" applyAlignment="1">
      <alignment/>
    </xf>
    <xf numFmtId="49" fontId="2" fillId="33" borderId="12" xfId="0" applyNumberFormat="1" applyFont="1" applyFill="1" applyBorder="1" applyAlignment="1">
      <alignment/>
    </xf>
    <xf numFmtId="49" fontId="8" fillId="33" borderId="11" xfId="0" applyNumberFormat="1" applyFont="1" applyFill="1" applyBorder="1" applyAlignment="1">
      <alignment/>
    </xf>
    <xf numFmtId="49" fontId="2" fillId="33" borderId="11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3" fontId="4" fillId="0" borderId="31" xfId="0" applyNumberFormat="1" applyFont="1" applyBorder="1" applyAlignment="1">
      <alignment horizontal="left"/>
    </xf>
    <xf numFmtId="0" fontId="2" fillId="0" borderId="0" xfId="0" applyFont="1" applyFill="1" applyAlignment="1">
      <alignment/>
    </xf>
    <xf numFmtId="49" fontId="8" fillId="33" borderId="32" xfId="0" applyNumberFormat="1" applyFont="1" applyFill="1" applyBorder="1" applyAlignment="1">
      <alignment/>
    </xf>
    <xf numFmtId="49" fontId="2" fillId="33" borderId="14" xfId="0" applyNumberFormat="1" applyFont="1" applyFill="1" applyBorder="1" applyAlignment="1">
      <alignment/>
    </xf>
    <xf numFmtId="49" fontId="8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49" fontId="4" fillId="0" borderId="21" xfId="0" applyNumberFormat="1" applyFont="1" applyBorder="1" applyAlignment="1">
      <alignment horizontal="left"/>
    </xf>
    <xf numFmtId="0" fontId="4" fillId="0" borderId="33" xfId="0" applyFont="1" applyBorder="1" applyAlignment="1">
      <alignment/>
    </xf>
    <xf numFmtId="0" fontId="4" fillId="0" borderId="21" xfId="0" applyNumberFormat="1" applyFont="1" applyBorder="1" applyAlignment="1">
      <alignment/>
    </xf>
    <xf numFmtId="0" fontId="4" fillId="0" borderId="34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4" fillId="0" borderId="34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21" xfId="0" applyFont="1" applyBorder="1" applyAlignment="1">
      <alignment/>
    </xf>
    <xf numFmtId="0" fontId="4" fillId="0" borderId="34" xfId="0" applyFont="1" applyBorder="1" applyAlignment="1">
      <alignment/>
    </xf>
    <xf numFmtId="3" fontId="2" fillId="0" borderId="0" xfId="0" applyNumberFormat="1" applyFont="1" applyAlignment="1">
      <alignment/>
    </xf>
    <xf numFmtId="0" fontId="4" fillId="0" borderId="30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3" fillId="0" borderId="36" xfId="0" applyFont="1" applyBorder="1" applyAlignment="1">
      <alignment horizontal="centerContinuous" vertical="center"/>
    </xf>
    <xf numFmtId="0" fontId="7" fillId="0" borderId="37" xfId="0" applyFont="1" applyBorder="1" applyAlignment="1">
      <alignment horizontal="centerContinuous" vertical="center"/>
    </xf>
    <xf numFmtId="0" fontId="2" fillId="0" borderId="37" xfId="0" applyFont="1" applyBorder="1" applyAlignment="1">
      <alignment horizontal="centerContinuous" vertical="center"/>
    </xf>
    <xf numFmtId="0" fontId="2" fillId="0" borderId="38" xfId="0" applyFont="1" applyBorder="1" applyAlignment="1">
      <alignment horizontal="centerContinuous" vertical="center"/>
    </xf>
    <xf numFmtId="0" fontId="8" fillId="33" borderId="19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left"/>
    </xf>
    <xf numFmtId="0" fontId="2" fillId="33" borderId="39" xfId="0" applyFont="1" applyFill="1" applyBorder="1" applyAlignment="1">
      <alignment horizontal="centerContinuous"/>
    </xf>
    <xf numFmtId="0" fontId="8" fillId="33" borderId="20" xfId="0" applyFont="1" applyFill="1" applyBorder="1" applyAlignment="1">
      <alignment horizontal="centerContinuous"/>
    </xf>
    <xf numFmtId="0" fontId="2" fillId="33" borderId="20" xfId="0" applyFont="1" applyFill="1" applyBorder="1" applyAlignment="1">
      <alignment horizontal="centerContinuous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25" xfId="0" applyFont="1" applyBorder="1" applyAlignment="1">
      <alignment/>
    </xf>
    <xf numFmtId="3" fontId="2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1" xfId="0" applyFont="1" applyBorder="1" applyAlignment="1">
      <alignment shrinkToFit="1"/>
    </xf>
    <xf numFmtId="0" fontId="2" fillId="0" borderId="43" xfId="0" applyFont="1" applyBorder="1" applyAlignment="1">
      <alignment/>
    </xf>
    <xf numFmtId="0" fontId="2" fillId="0" borderId="32" xfId="0" applyFont="1" applyBorder="1" applyAlignment="1">
      <alignment/>
    </xf>
    <xf numFmtId="3" fontId="2" fillId="0" borderId="44" xfId="0" applyNumberFormat="1" applyFont="1" applyBorder="1" applyAlignment="1">
      <alignment/>
    </xf>
    <xf numFmtId="0" fontId="2" fillId="0" borderId="45" xfId="0" applyFont="1" applyBorder="1" applyAlignment="1">
      <alignment/>
    </xf>
    <xf numFmtId="3" fontId="2" fillId="0" borderId="46" xfId="0" applyNumberFormat="1" applyFont="1" applyBorder="1" applyAlignment="1">
      <alignment/>
    </xf>
    <xf numFmtId="0" fontId="2" fillId="0" borderId="47" xfId="0" applyFont="1" applyBorder="1" applyAlignment="1">
      <alignment/>
    </xf>
    <xf numFmtId="0" fontId="8" fillId="33" borderId="25" xfId="0" applyFont="1" applyFill="1" applyBorder="1" applyAlignment="1">
      <alignment/>
    </xf>
    <xf numFmtId="0" fontId="8" fillId="33" borderId="27" xfId="0" applyFont="1" applyFill="1" applyBorder="1" applyAlignment="1">
      <alignment/>
    </xf>
    <xf numFmtId="0" fontId="8" fillId="33" borderId="26" xfId="0" applyFont="1" applyFill="1" applyBorder="1" applyAlignment="1">
      <alignment/>
    </xf>
    <xf numFmtId="0" fontId="8" fillId="33" borderId="48" xfId="0" applyFont="1" applyFill="1" applyBorder="1" applyAlignment="1">
      <alignment/>
    </xf>
    <xf numFmtId="0" fontId="8" fillId="33" borderId="49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0" xfId="0" applyFont="1" applyBorder="1" applyAlignment="1">
      <alignment horizontal="right"/>
    </xf>
    <xf numFmtId="166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16" xfId="0" applyFont="1" applyBorder="1" applyAlignment="1">
      <alignment/>
    </xf>
    <xf numFmtId="165" fontId="2" fillId="0" borderId="22" xfId="0" applyNumberFormat="1" applyFont="1" applyBorder="1" applyAlignment="1">
      <alignment horizontal="right"/>
    </xf>
    <xf numFmtId="0" fontId="2" fillId="0" borderId="22" xfId="0" applyFont="1" applyBorder="1" applyAlignment="1">
      <alignment/>
    </xf>
    <xf numFmtId="0" fontId="2" fillId="0" borderId="11" xfId="0" applyFont="1" applyBorder="1" applyAlignment="1">
      <alignment/>
    </xf>
    <xf numFmtId="165" fontId="2" fillId="0" borderId="12" xfId="0" applyNumberFormat="1" applyFont="1" applyBorder="1" applyAlignment="1">
      <alignment horizontal="right"/>
    </xf>
    <xf numFmtId="0" fontId="7" fillId="33" borderId="45" xfId="0" applyFont="1" applyFill="1" applyBorder="1" applyAlignment="1">
      <alignment/>
    </xf>
    <xf numFmtId="0" fontId="7" fillId="33" borderId="46" xfId="0" applyFont="1" applyFill="1" applyBorder="1" applyAlignment="1">
      <alignment/>
    </xf>
    <xf numFmtId="0" fontId="7" fillId="33" borderId="47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vertical="justify"/>
    </xf>
    <xf numFmtId="49" fontId="8" fillId="0" borderId="54" xfId="46" applyNumberFormat="1" applyFont="1" applyBorder="1">
      <alignment/>
      <protection/>
    </xf>
    <xf numFmtId="49" fontId="2" fillId="0" borderId="54" xfId="46" applyNumberFormat="1" applyFont="1" applyBorder="1">
      <alignment/>
      <protection/>
    </xf>
    <xf numFmtId="49" fontId="2" fillId="0" borderId="54" xfId="46" applyNumberFormat="1" applyFont="1" applyBorder="1" applyAlignment="1">
      <alignment horizontal="right"/>
      <protection/>
    </xf>
    <xf numFmtId="0" fontId="2" fillId="0" borderId="55" xfId="46" applyFont="1" applyBorder="1">
      <alignment/>
      <protection/>
    </xf>
    <xf numFmtId="49" fontId="2" fillId="0" borderId="54" xfId="0" applyNumberFormat="1" applyFont="1" applyBorder="1" applyAlignment="1">
      <alignment horizontal="left"/>
    </xf>
    <xf numFmtId="0" fontId="2" fillId="0" borderId="56" xfId="0" applyNumberFormat="1" applyFont="1" applyBorder="1" applyAlignment="1">
      <alignment/>
    </xf>
    <xf numFmtId="49" fontId="8" fillId="0" borderId="57" xfId="46" applyNumberFormat="1" applyFont="1" applyBorder="1">
      <alignment/>
      <protection/>
    </xf>
    <xf numFmtId="49" fontId="2" fillId="0" borderId="57" xfId="46" applyNumberFormat="1" applyFont="1" applyBorder="1">
      <alignment/>
      <protection/>
    </xf>
    <xf numFmtId="49" fontId="2" fillId="0" borderId="57" xfId="46" applyNumberFormat="1" applyFont="1" applyBorder="1" applyAlignment="1">
      <alignment horizontal="right"/>
      <protection/>
    </xf>
    <xf numFmtId="49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49" fontId="8" fillId="33" borderId="19" xfId="0" applyNumberFormat="1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8" fillId="33" borderId="39" xfId="0" applyFont="1" applyFill="1" applyBorder="1" applyAlignment="1">
      <alignment horizontal="center"/>
    </xf>
    <xf numFmtId="0" fontId="8" fillId="33" borderId="58" xfId="0" applyFont="1" applyFill="1" applyBorder="1" applyAlignment="1">
      <alignment horizontal="center"/>
    </xf>
    <xf numFmtId="0" fontId="8" fillId="33" borderId="59" xfId="0" applyFont="1" applyFill="1" applyBorder="1" applyAlignment="1">
      <alignment horizontal="center"/>
    </xf>
    <xf numFmtId="0" fontId="8" fillId="33" borderId="60" xfId="0" applyFont="1" applyFill="1" applyBorder="1" applyAlignment="1">
      <alignment horizontal="center"/>
    </xf>
    <xf numFmtId="3" fontId="2" fillId="0" borderId="50" xfId="0" applyNumberFormat="1" applyFont="1" applyBorder="1" applyAlignment="1">
      <alignment/>
    </xf>
    <xf numFmtId="0" fontId="8" fillId="33" borderId="19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3" fontId="8" fillId="33" borderId="39" xfId="0" applyNumberFormat="1" applyFont="1" applyFill="1" applyBorder="1" applyAlignment="1">
      <alignment/>
    </xf>
    <xf numFmtId="3" fontId="8" fillId="33" borderId="58" xfId="0" applyNumberFormat="1" applyFont="1" applyFill="1" applyBorder="1" applyAlignment="1">
      <alignment/>
    </xf>
    <xf numFmtId="3" fontId="8" fillId="33" borderId="59" xfId="0" applyNumberFormat="1" applyFont="1" applyFill="1" applyBorder="1" applyAlignment="1">
      <alignment/>
    </xf>
    <xf numFmtId="3" fontId="8" fillId="33" borderId="60" xfId="0" applyNumberFormat="1" applyFont="1" applyFill="1" applyBorder="1" applyAlignment="1">
      <alignment/>
    </xf>
    <xf numFmtId="3" fontId="3" fillId="0" borderId="0" xfId="0" applyNumberFormat="1" applyFont="1" applyAlignment="1">
      <alignment horizontal="centerContinuous"/>
    </xf>
    <xf numFmtId="0" fontId="2" fillId="33" borderId="49" xfId="0" applyFont="1" applyFill="1" applyBorder="1" applyAlignment="1">
      <alignment/>
    </xf>
    <xf numFmtId="0" fontId="8" fillId="33" borderId="61" xfId="0" applyFont="1" applyFill="1" applyBorder="1" applyAlignment="1">
      <alignment horizontal="right"/>
    </xf>
    <xf numFmtId="0" fontId="8" fillId="33" borderId="27" xfId="0" applyFont="1" applyFill="1" applyBorder="1" applyAlignment="1">
      <alignment horizontal="right"/>
    </xf>
    <xf numFmtId="0" fontId="8" fillId="33" borderId="26" xfId="0" applyFont="1" applyFill="1" applyBorder="1" applyAlignment="1">
      <alignment horizontal="center"/>
    </xf>
    <xf numFmtId="4" fontId="5" fillId="33" borderId="27" xfId="0" applyNumberFormat="1" applyFont="1" applyFill="1" applyBorder="1" applyAlignment="1">
      <alignment horizontal="right"/>
    </xf>
    <xf numFmtId="4" fontId="5" fillId="33" borderId="49" xfId="0" applyNumberFormat="1" applyFont="1" applyFill="1" applyBorder="1" applyAlignment="1">
      <alignment horizontal="right"/>
    </xf>
    <xf numFmtId="0" fontId="2" fillId="0" borderId="35" xfId="0" applyFont="1" applyBorder="1" applyAlignment="1">
      <alignment/>
    </xf>
    <xf numFmtId="3" fontId="2" fillId="0" borderId="42" xfId="0" applyNumberFormat="1" applyFont="1" applyBorder="1" applyAlignment="1">
      <alignment horizontal="right"/>
    </xf>
    <xf numFmtId="165" fontId="2" fillId="0" borderId="21" xfId="0" applyNumberFormat="1" applyFont="1" applyBorder="1" applyAlignment="1">
      <alignment horizontal="right"/>
    </xf>
    <xf numFmtId="3" fontId="2" fillId="0" borderId="51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3" fontId="2" fillId="0" borderId="35" xfId="0" applyNumberFormat="1" applyFont="1" applyBorder="1" applyAlignment="1">
      <alignment horizontal="right"/>
    </xf>
    <xf numFmtId="0" fontId="2" fillId="33" borderId="45" xfId="0" applyFont="1" applyFill="1" applyBorder="1" applyAlignment="1">
      <alignment/>
    </xf>
    <xf numFmtId="0" fontId="8" fillId="33" borderId="46" xfId="0" applyFont="1" applyFill="1" applyBorder="1" applyAlignment="1">
      <alignment/>
    </xf>
    <xf numFmtId="0" fontId="2" fillId="33" borderId="46" xfId="0" applyFont="1" applyFill="1" applyBorder="1" applyAlignment="1">
      <alignment/>
    </xf>
    <xf numFmtId="4" fontId="2" fillId="33" borderId="62" xfId="0" applyNumberFormat="1" applyFont="1" applyFill="1" applyBorder="1" applyAlignment="1">
      <alignment/>
    </xf>
    <xf numFmtId="4" fontId="2" fillId="33" borderId="45" xfId="0" applyNumberFormat="1" applyFont="1" applyFill="1" applyBorder="1" applyAlignment="1">
      <alignment/>
    </xf>
    <xf numFmtId="4" fontId="2" fillId="33" borderId="46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2" fillId="0" borderId="0" xfId="46" applyFont="1">
      <alignment/>
      <protection/>
    </xf>
    <xf numFmtId="0" fontId="11" fillId="0" borderId="0" xfId="46" applyFont="1" applyAlignment="1">
      <alignment horizontal="centerContinuous"/>
      <protection/>
    </xf>
    <xf numFmtId="0" fontId="12" fillId="0" borderId="0" xfId="46" applyFont="1" applyAlignment="1">
      <alignment horizontal="centerContinuous"/>
      <protection/>
    </xf>
    <xf numFmtId="0" fontId="12" fillId="0" borderId="0" xfId="46" applyFont="1" applyAlignment="1">
      <alignment horizontal="right"/>
      <protection/>
    </xf>
    <xf numFmtId="0" fontId="2" fillId="0" borderId="54" xfId="46" applyFont="1" applyBorder="1">
      <alignment/>
      <protection/>
    </xf>
    <xf numFmtId="0" fontId="4" fillId="0" borderId="55" xfId="46" applyFont="1" applyBorder="1" applyAlignment="1">
      <alignment horizontal="right"/>
      <protection/>
    </xf>
    <xf numFmtId="49" fontId="2" fillId="0" borderId="54" xfId="46" applyNumberFormat="1" applyFont="1" applyBorder="1" applyAlignment="1">
      <alignment horizontal="left"/>
      <protection/>
    </xf>
    <xf numFmtId="0" fontId="2" fillId="0" borderId="56" xfId="46" applyFont="1" applyBorder="1">
      <alignment/>
      <protection/>
    </xf>
    <xf numFmtId="0" fontId="2" fillId="0" borderId="57" xfId="46" applyFont="1" applyBorder="1">
      <alignment/>
      <protection/>
    </xf>
    <xf numFmtId="0" fontId="4" fillId="0" borderId="0" xfId="46" applyFont="1">
      <alignment/>
      <protection/>
    </xf>
    <xf numFmtId="0" fontId="2" fillId="0" borderId="0" xfId="46" applyFont="1" applyAlignment="1">
      <alignment horizontal="right"/>
      <protection/>
    </xf>
    <xf numFmtId="0" fontId="2" fillId="0" borderId="0" xfId="46" applyFont="1" applyAlignment="1">
      <alignment/>
      <protection/>
    </xf>
    <xf numFmtId="49" fontId="4" fillId="33" borderId="21" xfId="46" applyNumberFormat="1" applyFont="1" applyFill="1" applyBorder="1">
      <alignment/>
      <protection/>
    </xf>
    <xf numFmtId="0" fontId="4" fillId="33" borderId="12" xfId="46" applyFont="1" applyFill="1" applyBorder="1" applyAlignment="1">
      <alignment horizontal="center"/>
      <protection/>
    </xf>
    <xf numFmtId="0" fontId="4" fillId="33" borderId="12" xfId="46" applyNumberFormat="1" applyFont="1" applyFill="1" applyBorder="1" applyAlignment="1">
      <alignment horizontal="center"/>
      <protection/>
    </xf>
    <xf numFmtId="0" fontId="4" fillId="33" borderId="21" xfId="46" applyFont="1" applyFill="1" applyBorder="1" applyAlignment="1">
      <alignment horizontal="center"/>
      <protection/>
    </xf>
    <xf numFmtId="0" fontId="4" fillId="33" borderId="21" xfId="46" applyFont="1" applyFill="1" applyBorder="1" applyAlignment="1">
      <alignment horizontal="center" wrapText="1"/>
      <protection/>
    </xf>
    <xf numFmtId="0" fontId="8" fillId="0" borderId="24" xfId="46" applyFont="1" applyBorder="1" applyAlignment="1">
      <alignment horizontal="center"/>
      <protection/>
    </xf>
    <xf numFmtId="49" fontId="8" fillId="0" borderId="24" xfId="46" applyNumberFormat="1" applyFont="1" applyBorder="1" applyAlignment="1">
      <alignment horizontal="left"/>
      <protection/>
    </xf>
    <xf numFmtId="0" fontId="8" fillId="0" borderId="10" xfId="46" applyFont="1" applyBorder="1">
      <alignment/>
      <protection/>
    </xf>
    <xf numFmtId="0" fontId="2" fillId="0" borderId="11" xfId="46" applyFont="1" applyBorder="1" applyAlignment="1">
      <alignment horizontal="center"/>
      <protection/>
    </xf>
    <xf numFmtId="0" fontId="2" fillId="0" borderId="11" xfId="46" applyNumberFormat="1" applyFont="1" applyBorder="1" applyAlignment="1">
      <alignment horizontal="right"/>
      <protection/>
    </xf>
    <xf numFmtId="0" fontId="2" fillId="0" borderId="12" xfId="46" applyNumberFormat="1" applyFont="1" applyBorder="1">
      <alignment/>
      <protection/>
    </xf>
    <xf numFmtId="0" fontId="2" fillId="0" borderId="15" xfId="46" applyNumberFormat="1" applyFont="1" applyFill="1" applyBorder="1">
      <alignment/>
      <protection/>
    </xf>
    <xf numFmtId="0" fontId="2" fillId="0" borderId="22" xfId="46" applyNumberFormat="1" applyFont="1" applyFill="1" applyBorder="1">
      <alignment/>
      <protection/>
    </xf>
    <xf numFmtId="0" fontId="2" fillId="0" borderId="15" xfId="46" applyFont="1" applyFill="1" applyBorder="1">
      <alignment/>
      <protection/>
    </xf>
    <xf numFmtId="0" fontId="2" fillId="0" borderId="22" xfId="46" applyFont="1" applyFill="1" applyBorder="1">
      <alignment/>
      <protection/>
    </xf>
    <xf numFmtId="0" fontId="13" fillId="0" borderId="0" xfId="46" applyFont="1">
      <alignment/>
      <protection/>
    </xf>
    <xf numFmtId="0" fontId="9" fillId="0" borderId="23" xfId="46" applyFont="1" applyBorder="1" applyAlignment="1">
      <alignment horizontal="center" vertical="top"/>
      <protection/>
    </xf>
    <xf numFmtId="49" fontId="9" fillId="0" borderId="23" xfId="46" applyNumberFormat="1" applyFont="1" applyBorder="1" applyAlignment="1">
      <alignment horizontal="left" vertical="top"/>
      <protection/>
    </xf>
    <xf numFmtId="0" fontId="9" fillId="0" borderId="23" xfId="46" applyFont="1" applyBorder="1" applyAlignment="1">
      <alignment vertical="top" wrapText="1"/>
      <protection/>
    </xf>
    <xf numFmtId="49" fontId="9" fillId="0" borderId="23" xfId="46" applyNumberFormat="1" applyFont="1" applyBorder="1" applyAlignment="1">
      <alignment horizontal="center" shrinkToFit="1"/>
      <protection/>
    </xf>
    <xf numFmtId="4" fontId="9" fillId="0" borderId="23" xfId="46" applyNumberFormat="1" applyFont="1" applyBorder="1" applyAlignment="1">
      <alignment horizontal="right"/>
      <protection/>
    </xf>
    <xf numFmtId="4" fontId="9" fillId="0" borderId="23" xfId="46" applyNumberFormat="1" applyFont="1" applyBorder="1">
      <alignment/>
      <protection/>
    </xf>
    <xf numFmtId="168" fontId="9" fillId="0" borderId="23" xfId="46" applyNumberFormat="1" applyFont="1" applyBorder="1">
      <alignment/>
      <protection/>
    </xf>
    <xf numFmtId="4" fontId="9" fillId="0" borderId="22" xfId="46" applyNumberFormat="1" applyFont="1" applyBorder="1">
      <alignment/>
      <protection/>
    </xf>
    <xf numFmtId="0" fontId="4" fillId="0" borderId="24" xfId="46" applyFont="1" applyBorder="1" applyAlignment="1">
      <alignment horizontal="center"/>
      <protection/>
    </xf>
    <xf numFmtId="4" fontId="2" fillId="0" borderId="14" xfId="46" applyNumberFormat="1" applyFont="1" applyBorder="1">
      <alignment/>
      <protection/>
    </xf>
    <xf numFmtId="0" fontId="14" fillId="0" borderId="0" xfId="46" applyFont="1" applyAlignment="1">
      <alignment wrapText="1"/>
      <protection/>
    </xf>
    <xf numFmtId="49" fontId="4" fillId="0" borderId="24" xfId="46" applyNumberFormat="1" applyFont="1" applyBorder="1" applyAlignment="1">
      <alignment horizontal="right"/>
      <protection/>
    </xf>
    <xf numFmtId="4" fontId="15" fillId="36" borderId="63" xfId="46" applyNumberFormat="1" applyFont="1" applyFill="1" applyBorder="1" applyAlignment="1">
      <alignment horizontal="right" wrapText="1"/>
      <protection/>
    </xf>
    <xf numFmtId="0" fontId="15" fillId="36" borderId="13" xfId="46" applyFont="1" applyFill="1" applyBorder="1" applyAlignment="1">
      <alignment horizontal="left" wrapText="1"/>
      <protection/>
    </xf>
    <xf numFmtId="0" fontId="15" fillId="0" borderId="14" xfId="0" applyFont="1" applyBorder="1" applyAlignment="1">
      <alignment horizontal="right"/>
    </xf>
    <xf numFmtId="0" fontId="2" fillId="0" borderId="13" xfId="46" applyFont="1" applyBorder="1">
      <alignment/>
      <protection/>
    </xf>
    <xf numFmtId="0" fontId="2" fillId="0" borderId="0" xfId="46" applyFont="1" applyBorder="1">
      <alignment/>
      <protection/>
    </xf>
    <xf numFmtId="0" fontId="2" fillId="33" borderId="21" xfId="46" applyFont="1" applyFill="1" applyBorder="1" applyAlignment="1">
      <alignment horizontal="center"/>
      <protection/>
    </xf>
    <xf numFmtId="49" fontId="17" fillId="33" borderId="21" xfId="46" applyNumberFormat="1" applyFont="1" applyFill="1" applyBorder="1" applyAlignment="1">
      <alignment horizontal="left"/>
      <protection/>
    </xf>
    <xf numFmtId="0" fontId="17" fillId="33" borderId="10" xfId="46" applyFont="1" applyFill="1" applyBorder="1">
      <alignment/>
      <protection/>
    </xf>
    <xf numFmtId="0" fontId="2" fillId="33" borderId="11" xfId="46" applyFont="1" applyFill="1" applyBorder="1" applyAlignment="1">
      <alignment horizontal="center"/>
      <protection/>
    </xf>
    <xf numFmtId="4" fontId="2" fillId="33" borderId="11" xfId="46" applyNumberFormat="1" applyFont="1" applyFill="1" applyBorder="1" applyAlignment="1">
      <alignment horizontal="right"/>
      <protection/>
    </xf>
    <xf numFmtId="4" fontId="2" fillId="33" borderId="12" xfId="46" applyNumberFormat="1" applyFont="1" applyFill="1" applyBorder="1" applyAlignment="1">
      <alignment horizontal="right"/>
      <protection/>
    </xf>
    <xf numFmtId="4" fontId="8" fillId="33" borderId="21" xfId="46" applyNumberFormat="1" applyFont="1" applyFill="1" applyBorder="1">
      <alignment/>
      <protection/>
    </xf>
    <xf numFmtId="0" fontId="2" fillId="33" borderId="11" xfId="46" applyFont="1" applyFill="1" applyBorder="1">
      <alignment/>
      <protection/>
    </xf>
    <xf numFmtId="4" fontId="8" fillId="33" borderId="12" xfId="46" applyNumberFormat="1" applyFont="1" applyFill="1" applyBorder="1">
      <alignment/>
      <protection/>
    </xf>
    <xf numFmtId="3" fontId="2" fillId="0" borderId="0" xfId="46" applyNumberFormat="1" applyFont="1">
      <alignment/>
      <protection/>
    </xf>
    <xf numFmtId="0" fontId="18" fillId="0" borderId="0" xfId="46" applyFont="1" applyAlignment="1">
      <alignment/>
      <protection/>
    </xf>
    <xf numFmtId="0" fontId="19" fillId="0" borderId="0" xfId="46" applyFont="1" applyBorder="1">
      <alignment/>
      <protection/>
    </xf>
    <xf numFmtId="3" fontId="19" fillId="0" borderId="0" xfId="46" applyNumberFormat="1" applyFont="1" applyBorder="1" applyAlignment="1">
      <alignment horizontal="right"/>
      <protection/>
    </xf>
    <xf numFmtId="4" fontId="19" fillId="0" borderId="0" xfId="46" applyNumberFormat="1" applyFont="1" applyBorder="1">
      <alignment/>
      <protection/>
    </xf>
    <xf numFmtId="0" fontId="18" fillId="0" borderId="0" xfId="46" applyFont="1" applyBorder="1" applyAlignment="1">
      <alignment/>
      <protection/>
    </xf>
    <xf numFmtId="0" fontId="2" fillId="0" borderId="0" xfId="46" applyFont="1" applyBorder="1" applyAlignment="1">
      <alignment horizontal="right"/>
      <protection/>
    </xf>
    <xf numFmtId="49" fontId="4" fillId="0" borderId="32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64" xfId="0" applyNumberFormat="1" applyFont="1" applyBorder="1" applyAlignment="1">
      <alignment/>
    </xf>
    <xf numFmtId="4" fontId="2" fillId="0" borderId="1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4" fontId="2" fillId="0" borderId="65" xfId="0" applyNumberFormat="1" applyFont="1" applyBorder="1" applyAlignment="1">
      <alignment horizontal="right" vertical="center"/>
    </xf>
    <xf numFmtId="3" fontId="7" fillId="37" borderId="20" xfId="0" applyNumberFormat="1" applyFont="1" applyFill="1" applyBorder="1" applyAlignment="1">
      <alignment horizontal="right" vertical="center"/>
    </xf>
    <xf numFmtId="3" fontId="7" fillId="37" borderId="58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wrapText="1"/>
    </xf>
    <xf numFmtId="167" fontId="2" fillId="0" borderId="10" xfId="0" applyNumberFormat="1" applyFont="1" applyBorder="1" applyAlignment="1">
      <alignment horizontal="right" indent="2"/>
    </xf>
    <xf numFmtId="167" fontId="2" fillId="0" borderId="34" xfId="0" applyNumberFormat="1" applyFont="1" applyBorder="1" applyAlignment="1">
      <alignment horizontal="right" indent="2"/>
    </xf>
    <xf numFmtId="167" fontId="7" fillId="33" borderId="66" xfId="0" applyNumberFormat="1" applyFont="1" applyFill="1" applyBorder="1" applyAlignment="1">
      <alignment horizontal="right" indent="2"/>
    </xf>
    <xf numFmtId="167" fontId="7" fillId="33" borderId="62" xfId="0" applyNumberFormat="1" applyFont="1" applyFill="1" applyBorder="1" applyAlignment="1">
      <alignment horizontal="right" indent="2"/>
    </xf>
    <xf numFmtId="0" fontId="20" fillId="0" borderId="0" xfId="0" applyFont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2" fillId="0" borderId="45" xfId="0" applyFont="1" applyBorder="1" applyAlignment="1">
      <alignment horizontal="center" shrinkToFit="1"/>
    </xf>
    <xf numFmtId="0" fontId="2" fillId="0" borderId="47" xfId="0" applyFont="1" applyBorder="1" applyAlignment="1">
      <alignment horizontal="center" shrinkToFit="1"/>
    </xf>
    <xf numFmtId="0" fontId="2" fillId="0" borderId="67" xfId="46" applyFont="1" applyBorder="1" applyAlignment="1">
      <alignment horizontal="center"/>
      <protection/>
    </xf>
    <xf numFmtId="0" fontId="2" fillId="0" borderId="68" xfId="46" applyFont="1" applyBorder="1" applyAlignment="1">
      <alignment horizontal="center"/>
      <protection/>
    </xf>
    <xf numFmtId="0" fontId="2" fillId="0" borderId="69" xfId="46" applyFont="1" applyBorder="1" applyAlignment="1">
      <alignment horizontal="center"/>
      <protection/>
    </xf>
    <xf numFmtId="0" fontId="2" fillId="0" borderId="70" xfId="46" applyFont="1" applyBorder="1" applyAlignment="1">
      <alignment horizontal="center"/>
      <protection/>
    </xf>
    <xf numFmtId="0" fontId="2" fillId="0" borderId="71" xfId="46" applyFont="1" applyBorder="1" applyAlignment="1">
      <alignment horizontal="left"/>
      <protection/>
    </xf>
    <xf numFmtId="0" fontId="2" fillId="0" borderId="57" xfId="46" applyFont="1" applyBorder="1" applyAlignment="1">
      <alignment horizontal="left"/>
      <protection/>
    </xf>
    <xf numFmtId="0" fontId="2" fillId="0" borderId="72" xfId="46" applyFont="1" applyBorder="1" applyAlignment="1">
      <alignment horizontal="left"/>
      <protection/>
    </xf>
    <xf numFmtId="3" fontId="8" fillId="33" borderId="46" xfId="0" applyNumberFormat="1" applyFont="1" applyFill="1" applyBorder="1" applyAlignment="1">
      <alignment horizontal="right"/>
    </xf>
    <xf numFmtId="3" fontId="8" fillId="33" borderId="62" xfId="0" applyNumberFormat="1" applyFont="1" applyFill="1" applyBorder="1" applyAlignment="1">
      <alignment horizontal="right"/>
    </xf>
    <xf numFmtId="0" fontId="10" fillId="0" borderId="0" xfId="46" applyFont="1" applyAlignment="1">
      <alignment horizontal="center"/>
      <protection/>
    </xf>
    <xf numFmtId="49" fontId="2" fillId="0" borderId="69" xfId="46" applyNumberFormat="1" applyFont="1" applyBorder="1" applyAlignment="1">
      <alignment horizontal="center"/>
      <protection/>
    </xf>
    <xf numFmtId="0" fontId="2" fillId="0" borderId="71" xfId="46" applyFont="1" applyBorder="1" applyAlignment="1">
      <alignment horizontal="center" shrinkToFit="1"/>
      <protection/>
    </xf>
    <xf numFmtId="0" fontId="2" fillId="0" borderId="57" xfId="46" applyFont="1" applyBorder="1" applyAlignment="1">
      <alignment horizontal="center" shrinkToFit="1"/>
      <protection/>
    </xf>
    <xf numFmtId="0" fontId="2" fillId="0" borderId="72" xfId="46" applyFont="1" applyBorder="1" applyAlignment="1">
      <alignment horizontal="center" shrinkToFit="1"/>
      <protection/>
    </xf>
    <xf numFmtId="49" fontId="15" fillId="36" borderId="73" xfId="46" applyNumberFormat="1" applyFont="1" applyFill="1" applyBorder="1" applyAlignment="1">
      <alignment horizontal="left" wrapText="1"/>
      <protection/>
    </xf>
    <xf numFmtId="49" fontId="16" fillId="0" borderId="74" xfId="0" applyNumberFormat="1" applyFont="1" applyBorder="1" applyAlignment="1">
      <alignment horizontal="left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74"/>
  <sheetViews>
    <sheetView showGridLines="0" zoomScaleSheetLayoutView="75" zoomScalePageLayoutView="0" workbookViewId="0" topLeftCell="B22">
      <selection activeCell="O37" sqref="O37"/>
    </sheetView>
  </sheetViews>
  <sheetFormatPr defaultColWidth="9.00390625" defaultRowHeight="12.75"/>
  <cols>
    <col min="1" max="1" width="0.6171875" style="1" hidden="1" customWidth="1"/>
    <col min="2" max="2" width="7.125" style="1" customWidth="1"/>
    <col min="3" max="3" width="9.125" style="1" customWidth="1"/>
    <col min="4" max="4" width="19.75390625" style="1" customWidth="1"/>
    <col min="5" max="5" width="6.875" style="1" customWidth="1"/>
    <col min="6" max="6" width="13.125" style="1" customWidth="1"/>
    <col min="7" max="7" width="12.375" style="2" customWidth="1"/>
    <col min="8" max="8" width="13.625" style="1" customWidth="1"/>
    <col min="9" max="9" width="11.375" style="2" customWidth="1"/>
    <col min="10" max="10" width="7.00390625" style="2" customWidth="1"/>
    <col min="11" max="15" width="10.75390625" style="1" customWidth="1"/>
    <col min="16" max="16384" width="9.125" style="1" customWidth="1"/>
  </cols>
  <sheetData>
    <row r="1" ht="12" customHeight="1"/>
    <row r="2" spans="2:11" ht="17.25" customHeight="1">
      <c r="B2" s="3"/>
      <c r="C2" s="4" t="s">
        <v>243</v>
      </c>
      <c r="E2" s="5"/>
      <c r="F2" s="4"/>
      <c r="G2" s="6"/>
      <c r="H2" s="7" t="s">
        <v>0</v>
      </c>
      <c r="I2" s="8">
        <f ca="1">TODAY()</f>
        <v>41508</v>
      </c>
      <c r="K2" s="3"/>
    </row>
    <row r="3" spans="3:4" ht="6" customHeight="1">
      <c r="C3" s="9"/>
      <c r="D3" s="10" t="s">
        <v>1</v>
      </c>
    </row>
    <row r="4" ht="4.5" customHeight="1"/>
    <row r="5" spans="3:15" ht="13.5" customHeight="1">
      <c r="C5" s="11" t="s">
        <v>2</v>
      </c>
      <c r="D5" s="12" t="s">
        <v>104</v>
      </c>
      <c r="E5" s="13" t="s">
        <v>105</v>
      </c>
      <c r="F5" s="14"/>
      <c r="G5" s="15"/>
      <c r="H5" s="14"/>
      <c r="I5" s="15"/>
      <c r="O5" s="8"/>
    </row>
    <row r="7" spans="3:11" ht="12.75">
      <c r="C7" s="16" t="s">
        <v>3</v>
      </c>
      <c r="D7" s="17" t="s">
        <v>132</v>
      </c>
      <c r="H7" s="18" t="s">
        <v>4</v>
      </c>
      <c r="I7" s="2" t="s">
        <v>247</v>
      </c>
      <c r="J7" s="17"/>
      <c r="K7" s="17"/>
    </row>
    <row r="8" spans="4:11" ht="12.75">
      <c r="D8" s="17" t="s">
        <v>244</v>
      </c>
      <c r="H8" s="18" t="s">
        <v>5</v>
      </c>
      <c r="I8" s="2" t="s">
        <v>248</v>
      </c>
      <c r="J8" s="17"/>
      <c r="K8" s="17"/>
    </row>
    <row r="9" spans="3:10" ht="12.75">
      <c r="C9" s="18" t="s">
        <v>246</v>
      </c>
      <c r="D9" s="17" t="s">
        <v>245</v>
      </c>
      <c r="H9" s="18"/>
      <c r="J9" s="17"/>
    </row>
    <row r="10" spans="8:10" ht="12.75">
      <c r="H10" s="18"/>
      <c r="J10" s="17"/>
    </row>
    <row r="11" spans="3:11" ht="12.75">
      <c r="C11" s="16" t="s">
        <v>6</v>
      </c>
      <c r="D11" s="17" t="s">
        <v>131</v>
      </c>
      <c r="H11" s="18" t="s">
        <v>4</v>
      </c>
      <c r="J11" s="17"/>
      <c r="K11" s="17"/>
    </row>
    <row r="12" spans="4:11" ht="12.75">
      <c r="D12" s="17"/>
      <c r="H12" s="18" t="s">
        <v>5</v>
      </c>
      <c r="J12" s="17"/>
      <c r="K12" s="17"/>
    </row>
    <row r="13" spans="3:10" ht="12" customHeight="1">
      <c r="C13" s="18"/>
      <c r="D13" s="17"/>
      <c r="J13" s="18"/>
    </row>
    <row r="14" spans="3:10" ht="24.75" customHeight="1">
      <c r="C14" s="19" t="s">
        <v>7</v>
      </c>
      <c r="H14" s="19" t="s">
        <v>8</v>
      </c>
      <c r="J14" s="18"/>
    </row>
    <row r="15" ht="12.75" customHeight="1">
      <c r="J15" s="18"/>
    </row>
    <row r="16" spans="3:8" ht="28.5" customHeight="1">
      <c r="C16" s="19" t="s">
        <v>9</v>
      </c>
      <c r="H16" s="19" t="s">
        <v>9</v>
      </c>
    </row>
    <row r="17" ht="25.5" customHeight="1"/>
    <row r="18" spans="2:11" ht="13.5" customHeight="1">
      <c r="B18" s="20"/>
      <c r="C18" s="21"/>
      <c r="D18" s="21"/>
      <c r="E18" s="22"/>
      <c r="F18" s="23"/>
      <c r="G18" s="24"/>
      <c r="H18" s="25"/>
      <c r="I18" s="24"/>
      <c r="J18" s="26" t="s">
        <v>10</v>
      </c>
      <c r="K18" s="27"/>
    </row>
    <row r="19" spans="2:11" ht="15" customHeight="1">
      <c r="B19" s="28" t="s">
        <v>11</v>
      </c>
      <c r="C19" s="29"/>
      <c r="D19" s="30">
        <v>15</v>
      </c>
      <c r="E19" s="31" t="s">
        <v>12</v>
      </c>
      <c r="F19" s="32"/>
      <c r="G19" s="33"/>
      <c r="H19" s="33"/>
      <c r="I19" s="297">
        <f>ROUND(G33,0)</f>
        <v>0</v>
      </c>
      <c r="J19" s="298"/>
      <c r="K19" s="34"/>
    </row>
    <row r="20" spans="2:11" ht="12.75">
      <c r="B20" s="28" t="s">
        <v>13</v>
      </c>
      <c r="C20" s="29"/>
      <c r="D20" s="30">
        <f>SazbaDPH1</f>
        <v>15</v>
      </c>
      <c r="E20" s="31" t="s">
        <v>12</v>
      </c>
      <c r="F20" s="35"/>
      <c r="G20" s="36"/>
      <c r="H20" s="36"/>
      <c r="I20" s="299">
        <f>ROUND(I19*D20/100,0)</f>
        <v>0</v>
      </c>
      <c r="J20" s="300"/>
      <c r="K20" s="34"/>
    </row>
    <row r="21" spans="2:11" ht="12.75">
      <c r="B21" s="28" t="s">
        <v>11</v>
      </c>
      <c r="C21" s="29"/>
      <c r="D21" s="30">
        <v>21</v>
      </c>
      <c r="E21" s="31" t="s">
        <v>12</v>
      </c>
      <c r="F21" s="35"/>
      <c r="G21" s="36"/>
      <c r="H21" s="36"/>
      <c r="I21" s="299">
        <f>ROUND(H33,0)</f>
        <v>0</v>
      </c>
      <c r="J21" s="300"/>
      <c r="K21" s="34"/>
    </row>
    <row r="22" spans="2:11" ht="13.5" thickBot="1">
      <c r="B22" s="28" t="s">
        <v>13</v>
      </c>
      <c r="C22" s="29"/>
      <c r="D22" s="30">
        <f>SazbaDPH2</f>
        <v>21</v>
      </c>
      <c r="E22" s="31" t="s">
        <v>12</v>
      </c>
      <c r="F22" s="37"/>
      <c r="G22" s="38"/>
      <c r="H22" s="38"/>
      <c r="I22" s="301">
        <f>ROUND(I21*D21/100,0)</f>
        <v>0</v>
      </c>
      <c r="J22" s="302"/>
      <c r="K22" s="34"/>
    </row>
    <row r="23" spans="2:11" ht="16.5" thickBot="1">
      <c r="B23" s="39" t="s">
        <v>14</v>
      </c>
      <c r="C23" s="40"/>
      <c r="D23" s="40"/>
      <c r="E23" s="41"/>
      <c r="F23" s="42"/>
      <c r="G23" s="43"/>
      <c r="H23" s="43"/>
      <c r="I23" s="303">
        <f>SUM(I19:I22)</f>
        <v>0</v>
      </c>
      <c r="J23" s="304"/>
      <c r="K23" s="44"/>
    </row>
    <row r="26" ht="1.5" customHeight="1"/>
    <row r="27" spans="2:12" ht="15.75" customHeight="1">
      <c r="B27" s="13" t="s">
        <v>15</v>
      </c>
      <c r="C27" s="45"/>
      <c r="D27" s="45"/>
      <c r="E27" s="45"/>
      <c r="F27" s="45"/>
      <c r="G27" s="45"/>
      <c r="H27" s="45"/>
      <c r="I27" s="45"/>
      <c r="J27" s="45"/>
      <c r="K27" s="45"/>
      <c r="L27" s="46"/>
    </row>
    <row r="28" ht="5.25" customHeight="1">
      <c r="L28" s="46"/>
    </row>
    <row r="29" spans="2:10" ht="24" customHeight="1">
      <c r="B29" s="47" t="s">
        <v>16</v>
      </c>
      <c r="C29" s="48"/>
      <c r="D29" s="48"/>
      <c r="E29" s="49"/>
      <c r="F29" s="50" t="s">
        <v>17</v>
      </c>
      <c r="G29" s="51" t="str">
        <f>CONCATENATE("Základ DPH ",SazbaDPH1," %")</f>
        <v>Základ DPH 15 %</v>
      </c>
      <c r="H29" s="50" t="str">
        <f>CONCATENATE("Základ DPH ",SazbaDPH2," %")</f>
        <v>Základ DPH 21 %</v>
      </c>
      <c r="I29" s="50" t="s">
        <v>18</v>
      </c>
      <c r="J29" s="50" t="s">
        <v>12</v>
      </c>
    </row>
    <row r="30" spans="2:10" ht="12.75">
      <c r="B30" s="52" t="s">
        <v>107</v>
      </c>
      <c r="C30" s="53" t="s">
        <v>108</v>
      </c>
      <c r="D30" s="54"/>
      <c r="E30" s="55"/>
      <c r="F30" s="56">
        <f>G30+H30+I30</f>
        <v>0</v>
      </c>
      <c r="G30" s="57">
        <v>0</v>
      </c>
      <c r="H30" s="58">
        <v>0</v>
      </c>
      <c r="I30" s="58">
        <f>(G30*SazbaDPH1)/100+(H30*SazbaDPH2)/100</f>
        <v>0</v>
      </c>
      <c r="J30" s="59">
        <f>IF(CelkemObjekty=0,"",F30/CelkemObjekty*100)</f>
      </c>
    </row>
    <row r="31" spans="2:10" ht="12.75">
      <c r="B31" s="60" t="s">
        <v>133</v>
      </c>
      <c r="C31" s="61" t="s">
        <v>134</v>
      </c>
      <c r="D31" s="62"/>
      <c r="E31" s="63"/>
      <c r="F31" s="64">
        <f>G31+H31+I31</f>
        <v>0</v>
      </c>
      <c r="G31" s="65">
        <v>0</v>
      </c>
      <c r="H31" s="66">
        <v>0</v>
      </c>
      <c r="I31" s="66">
        <f>(G31*SazbaDPH1)/100+(H31*SazbaDPH2)/100</f>
        <v>0</v>
      </c>
      <c r="J31" s="59">
        <f>IF(CelkemObjekty=0,"",F31/CelkemObjekty*100)</f>
      </c>
    </row>
    <row r="32" spans="2:10" ht="12.75">
      <c r="B32" s="60" t="s">
        <v>203</v>
      </c>
      <c r="C32" s="61" t="s">
        <v>204</v>
      </c>
      <c r="D32" s="62"/>
      <c r="E32" s="63"/>
      <c r="F32" s="64">
        <f>G32+H32+I32</f>
        <v>0</v>
      </c>
      <c r="G32" s="65">
        <v>0</v>
      </c>
      <c r="H32" s="66">
        <v>0</v>
      </c>
      <c r="I32" s="66">
        <f>(G32*SazbaDPH1)/100+(H32*SazbaDPH2)/100</f>
        <v>0</v>
      </c>
      <c r="J32" s="59">
        <f>IF(CelkemObjekty=0,"",F32/CelkemObjekty*100)</f>
      </c>
    </row>
    <row r="33" spans="2:10" ht="17.25" customHeight="1">
      <c r="B33" s="67" t="s">
        <v>19</v>
      </c>
      <c r="C33" s="68"/>
      <c r="D33" s="69"/>
      <c r="E33" s="70"/>
      <c r="F33" s="71">
        <f>SUM(F30:F32)</f>
        <v>0</v>
      </c>
      <c r="G33" s="71">
        <f>SUM(G30:G32)</f>
        <v>0</v>
      </c>
      <c r="H33" s="71">
        <f>SUM(H30:H32)</f>
        <v>0</v>
      </c>
      <c r="I33" s="71">
        <f>SUM(I30:I32)</f>
        <v>0</v>
      </c>
      <c r="J33" s="72">
        <f>IF(CelkemObjekty=0,"",F33/CelkemObjekty*100)</f>
      </c>
    </row>
    <row r="34" spans="2:11" ht="12.75">
      <c r="B34" s="73"/>
      <c r="C34" s="73"/>
      <c r="D34" s="73"/>
      <c r="E34" s="73"/>
      <c r="F34" s="73"/>
      <c r="G34" s="73"/>
      <c r="H34" s="73"/>
      <c r="I34" s="73"/>
      <c r="J34" s="73"/>
      <c r="K34" s="73"/>
    </row>
    <row r="35" spans="2:11" ht="9.75" customHeight="1">
      <c r="B35" s="73"/>
      <c r="C35" s="73"/>
      <c r="D35" s="73"/>
      <c r="E35" s="73"/>
      <c r="F35" s="73"/>
      <c r="G35" s="73"/>
      <c r="H35" s="73"/>
      <c r="I35" s="73"/>
      <c r="J35" s="73"/>
      <c r="K35" s="73"/>
    </row>
    <row r="36" spans="2:11" ht="7.5" customHeight="1">
      <c r="B36" s="73"/>
      <c r="C36" s="73"/>
      <c r="D36" s="73"/>
      <c r="E36" s="73"/>
      <c r="F36" s="73"/>
      <c r="G36" s="73"/>
      <c r="H36" s="73"/>
      <c r="I36" s="73"/>
      <c r="J36" s="73"/>
      <c r="K36" s="73"/>
    </row>
    <row r="37" spans="2:11" ht="18">
      <c r="B37" s="13" t="s">
        <v>20</v>
      </c>
      <c r="C37" s="45"/>
      <c r="D37" s="45"/>
      <c r="E37" s="45"/>
      <c r="F37" s="45"/>
      <c r="G37" s="45"/>
      <c r="H37" s="45"/>
      <c r="I37" s="45"/>
      <c r="J37" s="45"/>
      <c r="K37" s="73"/>
    </row>
    <row r="38" ht="12.75">
      <c r="K38" s="73"/>
    </row>
    <row r="39" spans="2:10" ht="25.5">
      <c r="B39" s="74" t="s">
        <v>21</v>
      </c>
      <c r="C39" s="75" t="s">
        <v>22</v>
      </c>
      <c r="D39" s="48"/>
      <c r="E39" s="49"/>
      <c r="F39" s="50" t="s">
        <v>17</v>
      </c>
      <c r="G39" s="51" t="str">
        <f>CONCATENATE("Základ DPH ",SazbaDPH1," %")</f>
        <v>Základ DPH 15 %</v>
      </c>
      <c r="H39" s="50" t="str">
        <f>CONCATENATE("Základ DPH ",SazbaDPH2," %")</f>
        <v>Základ DPH 21 %</v>
      </c>
      <c r="I39" s="51" t="s">
        <v>18</v>
      </c>
      <c r="J39" s="50" t="s">
        <v>12</v>
      </c>
    </row>
    <row r="40" spans="2:10" ht="12.75">
      <c r="B40" s="76" t="s">
        <v>107</v>
      </c>
      <c r="C40" s="77" t="s">
        <v>109</v>
      </c>
      <c r="D40" s="54"/>
      <c r="E40" s="55"/>
      <c r="F40" s="56">
        <f>G40+H40+I40</f>
        <v>0</v>
      </c>
      <c r="G40" s="57">
        <v>0</v>
      </c>
      <c r="H40" s="58">
        <v>0</v>
      </c>
      <c r="I40" s="65">
        <f>(G40*SazbaDPH1)/100+(H40*SazbaDPH2)/100</f>
        <v>0</v>
      </c>
      <c r="J40" s="59">
        <f>IF(CelkemObjekty=0,"",F40/CelkemObjekty*100)</f>
      </c>
    </row>
    <row r="41" spans="2:10" ht="12.75">
      <c r="B41" s="78" t="s">
        <v>133</v>
      </c>
      <c r="C41" s="79" t="s">
        <v>202</v>
      </c>
      <c r="D41" s="62"/>
      <c r="E41" s="63"/>
      <c r="F41" s="64">
        <f>G41+H41+I41</f>
        <v>0</v>
      </c>
      <c r="G41" s="65">
        <v>0</v>
      </c>
      <c r="H41" s="66">
        <v>0</v>
      </c>
      <c r="I41" s="65">
        <f>(G41*SazbaDPH1)/100+(H41*SazbaDPH2)/100</f>
        <v>0</v>
      </c>
      <c r="J41" s="59">
        <f>IF(CelkemObjekty=0,"",F41/CelkemObjekty*100)</f>
      </c>
    </row>
    <row r="42" spans="2:10" ht="12.75">
      <c r="B42" s="78" t="s">
        <v>203</v>
      </c>
      <c r="C42" s="79" t="s">
        <v>205</v>
      </c>
      <c r="D42" s="62"/>
      <c r="E42" s="63"/>
      <c r="F42" s="64">
        <f>G42+H42+I42</f>
        <v>0</v>
      </c>
      <c r="G42" s="65">
        <v>0</v>
      </c>
      <c r="H42" s="66">
        <v>0</v>
      </c>
      <c r="I42" s="65">
        <f>(G42*SazbaDPH1)/100+(H42*SazbaDPH2)/100</f>
        <v>0</v>
      </c>
      <c r="J42" s="59">
        <f>IF(CelkemObjekty=0,"",F42/CelkemObjekty*100)</f>
      </c>
    </row>
    <row r="43" spans="2:10" ht="12.75">
      <c r="B43" s="67" t="s">
        <v>19</v>
      </c>
      <c r="C43" s="68"/>
      <c r="D43" s="69"/>
      <c r="E43" s="70"/>
      <c r="F43" s="71">
        <f>SUM(F40:F42)</f>
        <v>0</v>
      </c>
      <c r="G43" s="80">
        <f>SUM(G40:G42)</f>
        <v>0</v>
      </c>
      <c r="H43" s="71">
        <f>SUM(H40:H42)</f>
        <v>0</v>
      </c>
      <c r="I43" s="80">
        <f>SUM(I40:I42)</f>
        <v>0</v>
      </c>
      <c r="J43" s="72">
        <f>IF(CelkemObjekty=0,"",F43/CelkemObjekty*100)</f>
      </c>
    </row>
    <row r="44" ht="9" customHeight="1"/>
    <row r="45" ht="6" customHeight="1"/>
    <row r="46" ht="3" customHeight="1"/>
    <row r="47" ht="6.75" customHeight="1"/>
    <row r="48" spans="2:10" ht="20.25" customHeight="1">
      <c r="B48" s="13" t="s">
        <v>23</v>
      </c>
      <c r="C48" s="45"/>
      <c r="D48" s="45"/>
      <c r="E48" s="45"/>
      <c r="F48" s="45"/>
      <c r="G48" s="45"/>
      <c r="H48" s="45"/>
      <c r="I48" s="45"/>
      <c r="J48" s="45"/>
    </row>
    <row r="49" ht="9" customHeight="1"/>
    <row r="50" spans="2:10" ht="12.75">
      <c r="B50" s="47" t="s">
        <v>24</v>
      </c>
      <c r="C50" s="48"/>
      <c r="D50" s="48"/>
      <c r="E50" s="50" t="s">
        <v>12</v>
      </c>
      <c r="F50" s="50" t="s">
        <v>25</v>
      </c>
      <c r="G50" s="51" t="s">
        <v>26</v>
      </c>
      <c r="H50" s="50" t="s">
        <v>27</v>
      </c>
      <c r="I50" s="51" t="s">
        <v>28</v>
      </c>
      <c r="J50" s="81" t="s">
        <v>29</v>
      </c>
    </row>
    <row r="51" spans="2:10" ht="12.75">
      <c r="B51" s="52" t="s">
        <v>110</v>
      </c>
      <c r="C51" s="53" t="s">
        <v>111</v>
      </c>
      <c r="D51" s="54"/>
      <c r="E51" s="82">
        <f aca="true" t="shared" si="0" ref="E51:E59">IF(SUM(SoucetDilu)=0,"",SUM(F51:J51)/SUM(SoucetDilu)*100)</f>
      </c>
      <c r="F51" s="58">
        <v>0</v>
      </c>
      <c r="G51" s="57">
        <v>0</v>
      </c>
      <c r="H51" s="58">
        <v>0</v>
      </c>
      <c r="I51" s="57">
        <v>0</v>
      </c>
      <c r="J51" s="58">
        <v>0</v>
      </c>
    </row>
    <row r="52" spans="2:10" ht="12.75">
      <c r="B52" s="60" t="s">
        <v>120</v>
      </c>
      <c r="C52" s="61" t="s">
        <v>121</v>
      </c>
      <c r="D52" s="62"/>
      <c r="E52" s="83">
        <f t="shared" si="0"/>
      </c>
      <c r="F52" s="66">
        <v>0</v>
      </c>
      <c r="G52" s="65">
        <v>0</v>
      </c>
      <c r="H52" s="66">
        <v>0</v>
      </c>
      <c r="I52" s="65">
        <v>0</v>
      </c>
      <c r="J52" s="66">
        <v>0</v>
      </c>
    </row>
    <row r="53" spans="2:10" ht="12.75">
      <c r="B53" s="60" t="s">
        <v>98</v>
      </c>
      <c r="C53" s="61" t="s">
        <v>99</v>
      </c>
      <c r="D53" s="62"/>
      <c r="E53" s="83">
        <f t="shared" si="0"/>
      </c>
      <c r="F53" s="66">
        <v>0</v>
      </c>
      <c r="G53" s="65">
        <v>0</v>
      </c>
      <c r="H53" s="66">
        <v>0</v>
      </c>
      <c r="I53" s="65">
        <v>0</v>
      </c>
      <c r="J53" s="66">
        <v>0</v>
      </c>
    </row>
    <row r="54" spans="2:10" ht="12.75">
      <c r="B54" s="60" t="s">
        <v>226</v>
      </c>
      <c r="C54" s="61" t="s">
        <v>227</v>
      </c>
      <c r="D54" s="62"/>
      <c r="E54" s="83">
        <f t="shared" si="0"/>
      </c>
      <c r="F54" s="66">
        <v>0</v>
      </c>
      <c r="G54" s="65">
        <v>0</v>
      </c>
      <c r="H54" s="66">
        <v>0</v>
      </c>
      <c r="I54" s="65">
        <v>0</v>
      </c>
      <c r="J54" s="66">
        <v>0</v>
      </c>
    </row>
    <row r="55" spans="2:10" ht="12.75">
      <c r="B55" s="60" t="s">
        <v>239</v>
      </c>
      <c r="C55" s="61" t="s">
        <v>200</v>
      </c>
      <c r="D55" s="62"/>
      <c r="E55" s="83">
        <f t="shared" si="0"/>
      </c>
      <c r="F55" s="66">
        <v>0</v>
      </c>
      <c r="G55" s="65">
        <v>0</v>
      </c>
      <c r="H55" s="66">
        <v>0</v>
      </c>
      <c r="I55" s="65">
        <v>0</v>
      </c>
      <c r="J55" s="66">
        <v>0</v>
      </c>
    </row>
    <row r="56" spans="2:10" ht="12.75">
      <c r="B56" s="60" t="s">
        <v>137</v>
      </c>
      <c r="C56" s="61" t="s">
        <v>138</v>
      </c>
      <c r="D56" s="62"/>
      <c r="E56" s="83">
        <f t="shared" si="0"/>
      </c>
      <c r="F56" s="66">
        <v>0</v>
      </c>
      <c r="G56" s="65">
        <v>0</v>
      </c>
      <c r="H56" s="66">
        <v>0</v>
      </c>
      <c r="I56" s="65">
        <v>0</v>
      </c>
      <c r="J56" s="66">
        <v>0</v>
      </c>
    </row>
    <row r="57" spans="2:10" ht="12.75">
      <c r="B57" s="60" t="s">
        <v>165</v>
      </c>
      <c r="C57" s="61" t="s">
        <v>166</v>
      </c>
      <c r="D57" s="62"/>
      <c r="E57" s="83">
        <f t="shared" si="0"/>
      </c>
      <c r="F57" s="66">
        <v>0</v>
      </c>
      <c r="G57" s="65">
        <v>0</v>
      </c>
      <c r="H57" s="66">
        <v>0</v>
      </c>
      <c r="I57" s="65">
        <v>0</v>
      </c>
      <c r="J57" s="66">
        <v>0</v>
      </c>
    </row>
    <row r="58" spans="2:10" ht="12.75">
      <c r="B58" s="60" t="s">
        <v>196</v>
      </c>
      <c r="C58" s="61" t="s">
        <v>197</v>
      </c>
      <c r="D58" s="62"/>
      <c r="E58" s="83">
        <f t="shared" si="0"/>
      </c>
      <c r="F58" s="66">
        <v>0</v>
      </c>
      <c r="G58" s="65">
        <v>0</v>
      </c>
      <c r="H58" s="66">
        <v>0</v>
      </c>
      <c r="I58" s="65">
        <v>0</v>
      </c>
      <c r="J58" s="66">
        <v>0</v>
      </c>
    </row>
    <row r="59" spans="2:10" ht="12.75">
      <c r="B59" s="67" t="s">
        <v>19</v>
      </c>
      <c r="C59" s="68"/>
      <c r="D59" s="69"/>
      <c r="E59" s="84">
        <f t="shared" si="0"/>
      </c>
      <c r="F59" s="71">
        <f>SUM(F51:F58)</f>
        <v>0</v>
      </c>
      <c r="G59" s="80">
        <f>SUM(G51:G58)</f>
        <v>0</v>
      </c>
      <c r="H59" s="71">
        <f>SUM(H51:H58)</f>
        <v>0</v>
      </c>
      <c r="I59" s="80">
        <f>SUM(I51:I58)</f>
        <v>0</v>
      </c>
      <c r="J59" s="71">
        <f>SUM(J51:J58)</f>
        <v>0</v>
      </c>
    </row>
    <row r="61" ht="2.25" customHeight="1"/>
    <row r="62" ht="1.5" customHeight="1"/>
    <row r="63" ht="0.75" customHeight="1"/>
    <row r="64" ht="0.75" customHeight="1"/>
    <row r="65" ht="0.75" customHeight="1"/>
    <row r="66" spans="2:10" ht="18">
      <c r="B66" s="13" t="s">
        <v>30</v>
      </c>
      <c r="C66" s="45"/>
      <c r="D66" s="45"/>
      <c r="E66" s="45"/>
      <c r="F66" s="45"/>
      <c r="G66" s="45"/>
      <c r="H66" s="45"/>
      <c r="I66" s="45"/>
      <c r="J66" s="45"/>
    </row>
    <row r="68" spans="2:10" ht="12.75">
      <c r="B68" s="47" t="s">
        <v>31</v>
      </c>
      <c r="C68" s="48"/>
      <c r="D68" s="48"/>
      <c r="E68" s="85"/>
      <c r="F68" s="86"/>
      <c r="G68" s="51"/>
      <c r="H68" s="50" t="s">
        <v>17</v>
      </c>
      <c r="I68" s="1"/>
      <c r="J68" s="1"/>
    </row>
    <row r="69" spans="2:10" ht="12.75">
      <c r="B69" s="52" t="s">
        <v>126</v>
      </c>
      <c r="C69" s="53"/>
      <c r="D69" s="54"/>
      <c r="E69" s="87"/>
      <c r="F69" s="88"/>
      <c r="G69" s="57"/>
      <c r="H69" s="58">
        <v>0</v>
      </c>
      <c r="I69" s="1"/>
      <c r="J69" s="1"/>
    </row>
    <row r="70" spans="2:10" ht="12.75">
      <c r="B70" s="60" t="s">
        <v>127</v>
      </c>
      <c r="C70" s="61"/>
      <c r="D70" s="62"/>
      <c r="E70" s="89"/>
      <c r="F70" s="90"/>
      <c r="G70" s="65"/>
      <c r="H70" s="66">
        <v>0</v>
      </c>
      <c r="I70" s="1"/>
      <c r="J70" s="1"/>
    </row>
    <row r="71" spans="2:10" ht="12.75">
      <c r="B71" s="60" t="s">
        <v>128</v>
      </c>
      <c r="C71" s="61"/>
      <c r="D71" s="62"/>
      <c r="E71" s="89"/>
      <c r="F71" s="90"/>
      <c r="G71" s="65"/>
      <c r="H71" s="66">
        <v>0</v>
      </c>
      <c r="I71" s="1"/>
      <c r="J71" s="1"/>
    </row>
    <row r="72" spans="2:10" ht="12.75">
      <c r="B72" s="60" t="s">
        <v>129</v>
      </c>
      <c r="C72" s="61"/>
      <c r="D72" s="62"/>
      <c r="E72" s="89"/>
      <c r="F72" s="90"/>
      <c r="G72" s="65"/>
      <c r="H72" s="66">
        <v>0</v>
      </c>
      <c r="I72" s="1"/>
      <c r="J72" s="1"/>
    </row>
    <row r="73" spans="2:10" ht="12.75">
      <c r="B73" s="67" t="s">
        <v>19</v>
      </c>
      <c r="C73" s="68"/>
      <c r="D73" s="69"/>
      <c r="E73" s="91"/>
      <c r="F73" s="92"/>
      <c r="G73" s="80"/>
      <c r="H73" s="71">
        <f>SUM(H69:H72)</f>
        <v>0</v>
      </c>
      <c r="I73" s="1"/>
      <c r="J73" s="1"/>
    </row>
    <row r="74" spans="9:10" ht="12.75">
      <c r="I74" s="1"/>
      <c r="J74" s="1"/>
    </row>
  </sheetData>
  <sheetProtection/>
  <mergeCells count="5">
    <mergeCell ref="I19:J19"/>
    <mergeCell ref="I20:J20"/>
    <mergeCell ref="I21:J21"/>
    <mergeCell ref="I22:J22"/>
    <mergeCell ref="I23:J23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scale="99" r:id="rId1"/>
  <headerFooter alignWithMargins="0">
    <oddFooter>&amp;L&amp;9Zpracováno programem &amp;"Arial CE,Tučné"BUILDpower,  © RTS, a.s.&amp;R&amp;9Stránka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B109"/>
  <sheetViews>
    <sheetView showGridLines="0" showZeros="0" zoomScaleSheetLayoutView="100" zoomScalePageLayoutView="0" workbookViewId="0" topLeftCell="A1">
      <selection activeCell="J1" sqref="J1:J16384 K1:K16384"/>
    </sheetView>
  </sheetViews>
  <sheetFormatPr defaultColWidth="9.00390625" defaultRowHeight="12.75"/>
  <cols>
    <col min="1" max="1" width="4.375" style="232" customWidth="1"/>
    <col min="2" max="2" width="11.625" style="232" customWidth="1"/>
    <col min="3" max="3" width="40.375" style="232" customWidth="1"/>
    <col min="4" max="4" width="5.625" style="232" customWidth="1"/>
    <col min="5" max="5" width="8.625" style="242" customWidth="1"/>
    <col min="6" max="6" width="9.875" style="232" customWidth="1"/>
    <col min="7" max="7" width="13.875" style="232" customWidth="1"/>
    <col min="8" max="8" width="11.75390625" style="232" hidden="1" customWidth="1"/>
    <col min="9" max="9" width="11.625" style="232" hidden="1" customWidth="1"/>
    <col min="10" max="10" width="11.00390625" style="232" hidden="1" customWidth="1"/>
    <col min="11" max="11" width="10.375" style="232" hidden="1" customWidth="1"/>
    <col min="12" max="12" width="75.375" style="232" customWidth="1"/>
    <col min="13" max="13" width="45.25390625" style="232" customWidth="1"/>
    <col min="14" max="16384" width="9.125" style="232" customWidth="1"/>
  </cols>
  <sheetData>
    <row r="1" spans="1:7" ht="15.75">
      <c r="A1" s="325" t="s">
        <v>103</v>
      </c>
      <c r="B1" s="325"/>
      <c r="C1" s="325"/>
      <c r="D1" s="325"/>
      <c r="E1" s="325"/>
      <c r="F1" s="325"/>
      <c r="G1" s="325"/>
    </row>
    <row r="2" spans="2:7" ht="14.25" customHeight="1" thickBot="1">
      <c r="B2" s="233"/>
      <c r="C2" s="234"/>
      <c r="D2" s="234"/>
      <c r="E2" s="235"/>
      <c r="F2" s="234"/>
      <c r="G2" s="234"/>
    </row>
    <row r="3" spans="1:7" ht="13.5" thickTop="1">
      <c r="A3" s="316" t="s">
        <v>2</v>
      </c>
      <c r="B3" s="317"/>
      <c r="C3" s="186" t="s">
        <v>106</v>
      </c>
      <c r="D3" s="236"/>
      <c r="E3" s="237" t="s">
        <v>85</v>
      </c>
      <c r="F3" s="238" t="str">
        <f>'02 02 Rek'!H1</f>
        <v>02</v>
      </c>
      <c r="G3" s="239"/>
    </row>
    <row r="4" spans="1:7" ht="13.5" thickBot="1">
      <c r="A4" s="326" t="s">
        <v>76</v>
      </c>
      <c r="B4" s="319"/>
      <c r="C4" s="192" t="s">
        <v>205</v>
      </c>
      <c r="D4" s="240"/>
      <c r="E4" s="327" t="str">
        <f>'02 02 Rek'!G2</f>
        <v>Oprava místní komunikace</v>
      </c>
      <c r="F4" s="328"/>
      <c r="G4" s="329"/>
    </row>
    <row r="5" spans="1:7" ht="13.5" thickTop="1">
      <c r="A5" s="241"/>
      <c r="G5" s="243"/>
    </row>
    <row r="6" spans="1:11" ht="27" customHeight="1">
      <c r="A6" s="244" t="s">
        <v>86</v>
      </c>
      <c r="B6" s="245" t="s">
        <v>87</v>
      </c>
      <c r="C6" s="245" t="s">
        <v>88</v>
      </c>
      <c r="D6" s="245" t="s">
        <v>89</v>
      </c>
      <c r="E6" s="246" t="s">
        <v>90</v>
      </c>
      <c r="F6" s="245" t="s">
        <v>91</v>
      </c>
      <c r="G6" s="247" t="s">
        <v>92</v>
      </c>
      <c r="H6" s="248" t="s">
        <v>93</v>
      </c>
      <c r="I6" s="248" t="s">
        <v>94</v>
      </c>
      <c r="J6" s="248" t="s">
        <v>95</v>
      </c>
      <c r="K6" s="248" t="s">
        <v>96</v>
      </c>
    </row>
    <row r="7" spans="1:15" ht="12.75">
      <c r="A7" s="249" t="s">
        <v>97</v>
      </c>
      <c r="B7" s="250" t="s">
        <v>98</v>
      </c>
      <c r="C7" s="251" t="s">
        <v>99</v>
      </c>
      <c r="D7" s="252"/>
      <c r="E7" s="253"/>
      <c r="F7" s="253"/>
      <c r="G7" s="254"/>
      <c r="H7" s="255"/>
      <c r="I7" s="256"/>
      <c r="J7" s="257"/>
      <c r="K7" s="258"/>
      <c r="O7" s="259">
        <v>1</v>
      </c>
    </row>
    <row r="8" spans="1:80" ht="12.75">
      <c r="A8" s="260">
        <v>1</v>
      </c>
      <c r="B8" s="261" t="s">
        <v>207</v>
      </c>
      <c r="C8" s="262" t="s">
        <v>208</v>
      </c>
      <c r="D8" s="263" t="s">
        <v>170</v>
      </c>
      <c r="E8" s="264">
        <v>71.45</v>
      </c>
      <c r="F8" s="264">
        <v>0</v>
      </c>
      <c r="G8" s="265">
        <f>E8*F8</f>
        <v>0</v>
      </c>
      <c r="H8" s="266">
        <v>0</v>
      </c>
      <c r="I8" s="267">
        <f>E8*H8</f>
        <v>0</v>
      </c>
      <c r="J8" s="266">
        <v>0</v>
      </c>
      <c r="K8" s="267">
        <f>E8*J8</f>
        <v>0</v>
      </c>
      <c r="O8" s="259">
        <v>2</v>
      </c>
      <c r="AA8" s="232">
        <v>1</v>
      </c>
      <c r="AB8" s="232">
        <v>1</v>
      </c>
      <c r="AC8" s="232">
        <v>1</v>
      </c>
      <c r="AZ8" s="232">
        <v>1</v>
      </c>
      <c r="BA8" s="232">
        <f>IF(AZ8=1,G8,0)</f>
        <v>0</v>
      </c>
      <c r="BB8" s="232">
        <f>IF(AZ8=2,G8,0)</f>
        <v>0</v>
      </c>
      <c r="BC8" s="232">
        <f>IF(AZ8=3,G8,0)</f>
        <v>0</v>
      </c>
      <c r="BD8" s="232">
        <f>IF(AZ8=4,G8,0)</f>
        <v>0</v>
      </c>
      <c r="BE8" s="232">
        <f>IF(AZ8=5,G8,0)</f>
        <v>0</v>
      </c>
      <c r="CA8" s="259">
        <v>1</v>
      </c>
      <c r="CB8" s="259">
        <v>1</v>
      </c>
    </row>
    <row r="9" spans="1:15" ht="12.75">
      <c r="A9" s="268"/>
      <c r="B9" s="271"/>
      <c r="C9" s="330" t="s">
        <v>209</v>
      </c>
      <c r="D9" s="331"/>
      <c r="E9" s="272">
        <v>65.25</v>
      </c>
      <c r="F9" s="273"/>
      <c r="G9" s="274"/>
      <c r="H9" s="275"/>
      <c r="I9" s="269"/>
      <c r="J9" s="276"/>
      <c r="K9" s="269"/>
      <c r="M9" s="270" t="s">
        <v>209</v>
      </c>
      <c r="O9" s="259"/>
    </row>
    <row r="10" spans="1:15" ht="12.75">
      <c r="A10" s="268"/>
      <c r="B10" s="271"/>
      <c r="C10" s="330" t="s">
        <v>210</v>
      </c>
      <c r="D10" s="331"/>
      <c r="E10" s="272">
        <v>6.2</v>
      </c>
      <c r="F10" s="273"/>
      <c r="G10" s="274"/>
      <c r="H10" s="275"/>
      <c r="I10" s="269"/>
      <c r="J10" s="276"/>
      <c r="K10" s="269"/>
      <c r="M10" s="270" t="s">
        <v>210</v>
      </c>
      <c r="O10" s="259"/>
    </row>
    <row r="11" spans="1:80" ht="12.75">
      <c r="A11" s="260">
        <v>2</v>
      </c>
      <c r="B11" s="261" t="s">
        <v>211</v>
      </c>
      <c r="C11" s="262" t="s">
        <v>212</v>
      </c>
      <c r="D11" s="263" t="s">
        <v>170</v>
      </c>
      <c r="E11" s="264">
        <v>117.2375</v>
      </c>
      <c r="F11" s="264">
        <v>0</v>
      </c>
      <c r="G11" s="265">
        <f>E11*F11</f>
        <v>0</v>
      </c>
      <c r="H11" s="266">
        <v>0</v>
      </c>
      <c r="I11" s="267">
        <f>E11*H11</f>
        <v>0</v>
      </c>
      <c r="J11" s="266">
        <v>0</v>
      </c>
      <c r="K11" s="267">
        <f>E11*J11</f>
        <v>0</v>
      </c>
      <c r="O11" s="259">
        <v>2</v>
      </c>
      <c r="AA11" s="232">
        <v>1</v>
      </c>
      <c r="AB11" s="232">
        <v>1</v>
      </c>
      <c r="AC11" s="232">
        <v>1</v>
      </c>
      <c r="AZ11" s="232">
        <v>1</v>
      </c>
      <c r="BA11" s="232">
        <f>IF(AZ11=1,G11,0)</f>
        <v>0</v>
      </c>
      <c r="BB11" s="232">
        <f>IF(AZ11=2,G11,0)</f>
        <v>0</v>
      </c>
      <c r="BC11" s="232">
        <f>IF(AZ11=3,G11,0)</f>
        <v>0</v>
      </c>
      <c r="BD11" s="232">
        <f>IF(AZ11=4,G11,0)</f>
        <v>0</v>
      </c>
      <c r="BE11" s="232">
        <f>IF(AZ11=5,G11,0)</f>
        <v>0</v>
      </c>
      <c r="CA11" s="259">
        <v>1</v>
      </c>
      <c r="CB11" s="259">
        <v>1</v>
      </c>
    </row>
    <row r="12" spans="1:15" ht="12.75">
      <c r="A12" s="268"/>
      <c r="B12" s="271"/>
      <c r="C12" s="330" t="s">
        <v>213</v>
      </c>
      <c r="D12" s="331"/>
      <c r="E12" s="272">
        <v>92.4375</v>
      </c>
      <c r="F12" s="273"/>
      <c r="G12" s="274"/>
      <c r="H12" s="275"/>
      <c r="I12" s="269"/>
      <c r="J12" s="276"/>
      <c r="K12" s="269"/>
      <c r="M12" s="270" t="s">
        <v>213</v>
      </c>
      <c r="O12" s="259"/>
    </row>
    <row r="13" spans="1:15" ht="12.75">
      <c r="A13" s="268"/>
      <c r="B13" s="271"/>
      <c r="C13" s="330" t="s">
        <v>214</v>
      </c>
      <c r="D13" s="331"/>
      <c r="E13" s="272">
        <v>24.8</v>
      </c>
      <c r="F13" s="273"/>
      <c r="G13" s="274"/>
      <c r="H13" s="275"/>
      <c r="I13" s="269"/>
      <c r="J13" s="276"/>
      <c r="K13" s="269"/>
      <c r="M13" s="270" t="s">
        <v>214</v>
      </c>
      <c r="O13" s="259"/>
    </row>
    <row r="14" spans="1:80" ht="12.75">
      <c r="A14" s="260">
        <v>3</v>
      </c>
      <c r="B14" s="261" t="s">
        <v>175</v>
      </c>
      <c r="C14" s="262" t="s">
        <v>176</v>
      </c>
      <c r="D14" s="263" t="s">
        <v>170</v>
      </c>
      <c r="E14" s="264">
        <v>117.2375</v>
      </c>
      <c r="F14" s="264">
        <v>0</v>
      </c>
      <c r="G14" s="265">
        <f>E14*F14</f>
        <v>0</v>
      </c>
      <c r="H14" s="266">
        <v>0</v>
      </c>
      <c r="I14" s="267">
        <f>E14*H14</f>
        <v>0</v>
      </c>
      <c r="J14" s="266">
        <v>0</v>
      </c>
      <c r="K14" s="267">
        <f>E14*J14</f>
        <v>0</v>
      </c>
      <c r="O14" s="259">
        <v>2</v>
      </c>
      <c r="AA14" s="232">
        <v>1</v>
      </c>
      <c r="AB14" s="232">
        <v>1</v>
      </c>
      <c r="AC14" s="232">
        <v>1</v>
      </c>
      <c r="AZ14" s="232">
        <v>1</v>
      </c>
      <c r="BA14" s="232">
        <f>IF(AZ14=1,G14,0)</f>
        <v>0</v>
      </c>
      <c r="BB14" s="232">
        <f>IF(AZ14=2,G14,0)</f>
        <v>0</v>
      </c>
      <c r="BC14" s="232">
        <f>IF(AZ14=3,G14,0)</f>
        <v>0</v>
      </c>
      <c r="BD14" s="232">
        <f>IF(AZ14=4,G14,0)</f>
        <v>0</v>
      </c>
      <c r="BE14" s="232">
        <f>IF(AZ14=5,G14,0)</f>
        <v>0</v>
      </c>
      <c r="CA14" s="259">
        <v>1</v>
      </c>
      <c r="CB14" s="259">
        <v>1</v>
      </c>
    </row>
    <row r="15" spans="1:80" ht="12.75">
      <c r="A15" s="260">
        <v>4</v>
      </c>
      <c r="B15" s="261" t="s">
        <v>215</v>
      </c>
      <c r="C15" s="262" t="s">
        <v>216</v>
      </c>
      <c r="D15" s="263" t="s">
        <v>170</v>
      </c>
      <c r="E15" s="264">
        <v>117.2375</v>
      </c>
      <c r="F15" s="264">
        <v>0</v>
      </c>
      <c r="G15" s="265">
        <f>E15*F15</f>
        <v>0</v>
      </c>
      <c r="H15" s="266">
        <v>0</v>
      </c>
      <c r="I15" s="267">
        <f>E15*H15</f>
        <v>0</v>
      </c>
      <c r="J15" s="266">
        <v>0</v>
      </c>
      <c r="K15" s="267">
        <f>E15*J15</f>
        <v>0</v>
      </c>
      <c r="O15" s="259">
        <v>2</v>
      </c>
      <c r="AA15" s="232">
        <v>1</v>
      </c>
      <c r="AB15" s="232">
        <v>1</v>
      </c>
      <c r="AC15" s="232">
        <v>1</v>
      </c>
      <c r="AZ15" s="232">
        <v>1</v>
      </c>
      <c r="BA15" s="232">
        <f>IF(AZ15=1,G15,0)</f>
        <v>0</v>
      </c>
      <c r="BB15" s="232">
        <f>IF(AZ15=2,G15,0)</f>
        <v>0</v>
      </c>
      <c r="BC15" s="232">
        <f>IF(AZ15=3,G15,0)</f>
        <v>0</v>
      </c>
      <c r="BD15" s="232">
        <f>IF(AZ15=4,G15,0)</f>
        <v>0</v>
      </c>
      <c r="BE15" s="232">
        <f>IF(AZ15=5,G15,0)</f>
        <v>0</v>
      </c>
      <c r="CA15" s="259">
        <v>1</v>
      </c>
      <c r="CB15" s="259">
        <v>1</v>
      </c>
    </row>
    <row r="16" spans="1:80" ht="12.75">
      <c r="A16" s="260">
        <v>5</v>
      </c>
      <c r="B16" s="261" t="s">
        <v>217</v>
      </c>
      <c r="C16" s="262" t="s">
        <v>218</v>
      </c>
      <c r="D16" s="263" t="s">
        <v>189</v>
      </c>
      <c r="E16" s="264">
        <v>435</v>
      </c>
      <c r="F16" s="264">
        <v>0</v>
      </c>
      <c r="G16" s="265">
        <f>E16*F16</f>
        <v>0</v>
      </c>
      <c r="H16" s="266">
        <v>0</v>
      </c>
      <c r="I16" s="267">
        <f>E16*H16</f>
        <v>0</v>
      </c>
      <c r="J16" s="266">
        <v>0</v>
      </c>
      <c r="K16" s="267">
        <f>E16*J16</f>
        <v>0</v>
      </c>
      <c r="O16" s="259">
        <v>2</v>
      </c>
      <c r="AA16" s="232">
        <v>1</v>
      </c>
      <c r="AB16" s="232">
        <v>1</v>
      </c>
      <c r="AC16" s="232">
        <v>1</v>
      </c>
      <c r="AZ16" s="232">
        <v>1</v>
      </c>
      <c r="BA16" s="232">
        <f>IF(AZ16=1,G16,0)</f>
        <v>0</v>
      </c>
      <c r="BB16" s="232">
        <f>IF(AZ16=2,G16,0)</f>
        <v>0</v>
      </c>
      <c r="BC16" s="232">
        <f>IF(AZ16=3,G16,0)</f>
        <v>0</v>
      </c>
      <c r="BD16" s="232">
        <f>IF(AZ16=4,G16,0)</f>
        <v>0</v>
      </c>
      <c r="BE16" s="232">
        <f>IF(AZ16=5,G16,0)</f>
        <v>0</v>
      </c>
      <c r="CA16" s="259">
        <v>1</v>
      </c>
      <c r="CB16" s="259">
        <v>1</v>
      </c>
    </row>
    <row r="17" spans="1:80" ht="12.75">
      <c r="A17" s="260">
        <v>6</v>
      </c>
      <c r="B17" s="261" t="s">
        <v>219</v>
      </c>
      <c r="C17" s="262" t="s">
        <v>220</v>
      </c>
      <c r="D17" s="263" t="s">
        <v>189</v>
      </c>
      <c r="E17" s="264">
        <v>678.25</v>
      </c>
      <c r="F17" s="264">
        <v>0</v>
      </c>
      <c r="G17" s="265">
        <f>E17*F17</f>
        <v>0</v>
      </c>
      <c r="H17" s="266">
        <v>0</v>
      </c>
      <c r="I17" s="267">
        <f>E17*H17</f>
        <v>0</v>
      </c>
      <c r="J17" s="266">
        <v>0</v>
      </c>
      <c r="K17" s="267">
        <f>E17*J17</f>
        <v>0</v>
      </c>
      <c r="O17" s="259">
        <v>2</v>
      </c>
      <c r="AA17" s="232">
        <v>1</v>
      </c>
      <c r="AB17" s="232">
        <v>1</v>
      </c>
      <c r="AC17" s="232">
        <v>1</v>
      </c>
      <c r="AZ17" s="232">
        <v>1</v>
      </c>
      <c r="BA17" s="232">
        <f>IF(AZ17=1,G17,0)</f>
        <v>0</v>
      </c>
      <c r="BB17" s="232">
        <f>IF(AZ17=2,G17,0)</f>
        <v>0</v>
      </c>
      <c r="BC17" s="232">
        <f>IF(AZ17=3,G17,0)</f>
        <v>0</v>
      </c>
      <c r="BD17" s="232">
        <f>IF(AZ17=4,G17,0)</f>
        <v>0</v>
      </c>
      <c r="BE17" s="232">
        <f>IF(AZ17=5,G17,0)</f>
        <v>0</v>
      </c>
      <c r="CA17" s="259">
        <v>1</v>
      </c>
      <c r="CB17" s="259">
        <v>1</v>
      </c>
    </row>
    <row r="18" spans="1:15" ht="12.75">
      <c r="A18" s="268"/>
      <c r="B18" s="271"/>
      <c r="C18" s="330" t="s">
        <v>221</v>
      </c>
      <c r="D18" s="331"/>
      <c r="E18" s="272">
        <v>616.25</v>
      </c>
      <c r="F18" s="273"/>
      <c r="G18" s="274"/>
      <c r="H18" s="275"/>
      <c r="I18" s="269"/>
      <c r="J18" s="276"/>
      <c r="K18" s="269"/>
      <c r="M18" s="270" t="s">
        <v>221</v>
      </c>
      <c r="O18" s="259"/>
    </row>
    <row r="19" spans="1:15" ht="12.75">
      <c r="A19" s="268"/>
      <c r="B19" s="271"/>
      <c r="C19" s="330" t="s">
        <v>222</v>
      </c>
      <c r="D19" s="331"/>
      <c r="E19" s="272">
        <v>62</v>
      </c>
      <c r="F19" s="273"/>
      <c r="G19" s="274"/>
      <c r="H19" s="275"/>
      <c r="I19" s="269"/>
      <c r="J19" s="276"/>
      <c r="K19" s="269"/>
      <c r="M19" s="270">
        <v>62</v>
      </c>
      <c r="O19" s="259"/>
    </row>
    <row r="20" spans="1:80" ht="12.75">
      <c r="A20" s="260">
        <v>7</v>
      </c>
      <c r="B20" s="261" t="s">
        <v>223</v>
      </c>
      <c r="C20" s="262" t="s">
        <v>224</v>
      </c>
      <c r="D20" s="263" t="s">
        <v>189</v>
      </c>
      <c r="E20" s="264">
        <v>435</v>
      </c>
      <c r="F20" s="264">
        <v>0</v>
      </c>
      <c r="G20" s="265">
        <f>E20*F20</f>
        <v>0</v>
      </c>
      <c r="H20" s="266">
        <v>0</v>
      </c>
      <c r="I20" s="267">
        <f>E20*H20</f>
        <v>0</v>
      </c>
      <c r="J20" s="266">
        <v>0</v>
      </c>
      <c r="K20" s="267">
        <f>E20*J20</f>
        <v>0</v>
      </c>
      <c r="O20" s="259">
        <v>2</v>
      </c>
      <c r="AA20" s="232">
        <v>1</v>
      </c>
      <c r="AB20" s="232">
        <v>1</v>
      </c>
      <c r="AC20" s="232">
        <v>1</v>
      </c>
      <c r="AZ20" s="232">
        <v>1</v>
      </c>
      <c r="BA20" s="232">
        <f>IF(AZ20=1,G20,0)</f>
        <v>0</v>
      </c>
      <c r="BB20" s="232">
        <f>IF(AZ20=2,G20,0)</f>
        <v>0</v>
      </c>
      <c r="BC20" s="232">
        <f>IF(AZ20=3,G20,0)</f>
        <v>0</v>
      </c>
      <c r="BD20" s="232">
        <f>IF(AZ20=4,G20,0)</f>
        <v>0</v>
      </c>
      <c r="BE20" s="232">
        <f>IF(AZ20=5,G20,0)</f>
        <v>0</v>
      </c>
      <c r="CA20" s="259">
        <v>1</v>
      </c>
      <c r="CB20" s="259">
        <v>1</v>
      </c>
    </row>
    <row r="21" spans="1:15" ht="12.75">
      <c r="A21" s="268"/>
      <c r="B21" s="271"/>
      <c r="C21" s="330" t="s">
        <v>225</v>
      </c>
      <c r="D21" s="331"/>
      <c r="E21" s="272">
        <v>435</v>
      </c>
      <c r="F21" s="273"/>
      <c r="G21" s="274"/>
      <c r="H21" s="275"/>
      <c r="I21" s="269"/>
      <c r="J21" s="276"/>
      <c r="K21" s="269"/>
      <c r="M21" s="270" t="s">
        <v>225</v>
      </c>
      <c r="O21" s="259"/>
    </row>
    <row r="22" spans="1:57" ht="12.75">
      <c r="A22" s="277"/>
      <c r="B22" s="278" t="s">
        <v>101</v>
      </c>
      <c r="C22" s="279" t="s">
        <v>206</v>
      </c>
      <c r="D22" s="280"/>
      <c r="E22" s="281"/>
      <c r="F22" s="282"/>
      <c r="G22" s="283">
        <f>SUM(G7:G21)</f>
        <v>0</v>
      </c>
      <c r="H22" s="284"/>
      <c r="I22" s="285">
        <f>SUM(I7:I21)</f>
        <v>0</v>
      </c>
      <c r="J22" s="284"/>
      <c r="K22" s="285">
        <f>SUM(K7:K21)</f>
        <v>0</v>
      </c>
      <c r="O22" s="259">
        <v>4</v>
      </c>
      <c r="BA22" s="286">
        <f>SUM(BA7:BA21)</f>
        <v>0</v>
      </c>
      <c r="BB22" s="286">
        <f>SUM(BB7:BB21)</f>
        <v>0</v>
      </c>
      <c r="BC22" s="286">
        <f>SUM(BC7:BC21)</f>
        <v>0</v>
      </c>
      <c r="BD22" s="286">
        <f>SUM(BD7:BD21)</f>
        <v>0</v>
      </c>
      <c r="BE22" s="286">
        <f>SUM(BE7:BE21)</f>
        <v>0</v>
      </c>
    </row>
    <row r="23" spans="1:15" ht="12.75">
      <c r="A23" s="249" t="s">
        <v>97</v>
      </c>
      <c r="B23" s="250" t="s">
        <v>226</v>
      </c>
      <c r="C23" s="251" t="s">
        <v>227</v>
      </c>
      <c r="D23" s="252"/>
      <c r="E23" s="253"/>
      <c r="F23" s="253"/>
      <c r="G23" s="254"/>
      <c r="H23" s="255"/>
      <c r="I23" s="256"/>
      <c r="J23" s="257"/>
      <c r="K23" s="258"/>
      <c r="O23" s="259">
        <v>1</v>
      </c>
    </row>
    <row r="24" spans="1:80" ht="12.75">
      <c r="A24" s="260">
        <v>8</v>
      </c>
      <c r="B24" s="261" t="s">
        <v>229</v>
      </c>
      <c r="C24" s="262" t="s">
        <v>230</v>
      </c>
      <c r="D24" s="263" t="s">
        <v>189</v>
      </c>
      <c r="E24" s="264">
        <v>678.25</v>
      </c>
      <c r="F24" s="264">
        <v>0</v>
      </c>
      <c r="G24" s="265">
        <f>E24*F24</f>
        <v>0</v>
      </c>
      <c r="H24" s="266">
        <v>0.2916</v>
      </c>
      <c r="I24" s="267">
        <f>E24*H24</f>
        <v>197.7777</v>
      </c>
      <c r="J24" s="266">
        <v>0</v>
      </c>
      <c r="K24" s="267">
        <f>E24*J24</f>
        <v>0</v>
      </c>
      <c r="O24" s="259">
        <v>2</v>
      </c>
      <c r="AA24" s="232">
        <v>1</v>
      </c>
      <c r="AB24" s="232">
        <v>1</v>
      </c>
      <c r="AC24" s="232">
        <v>1</v>
      </c>
      <c r="AZ24" s="232">
        <v>1</v>
      </c>
      <c r="BA24" s="232">
        <f>IF(AZ24=1,G24,0)</f>
        <v>0</v>
      </c>
      <c r="BB24" s="232">
        <f>IF(AZ24=2,G24,0)</f>
        <v>0</v>
      </c>
      <c r="BC24" s="232">
        <f>IF(AZ24=3,G24,0)</f>
        <v>0</v>
      </c>
      <c r="BD24" s="232">
        <f>IF(AZ24=4,G24,0)</f>
        <v>0</v>
      </c>
      <c r="BE24" s="232">
        <f>IF(AZ24=5,G24,0)</f>
        <v>0</v>
      </c>
      <c r="CA24" s="259">
        <v>1</v>
      </c>
      <c r="CB24" s="259">
        <v>1</v>
      </c>
    </row>
    <row r="25" spans="1:15" ht="12.75">
      <c r="A25" s="268"/>
      <c r="B25" s="271"/>
      <c r="C25" s="330" t="s">
        <v>221</v>
      </c>
      <c r="D25" s="331"/>
      <c r="E25" s="272">
        <v>616.25</v>
      </c>
      <c r="F25" s="273"/>
      <c r="G25" s="274"/>
      <c r="H25" s="275"/>
      <c r="I25" s="269"/>
      <c r="J25" s="276"/>
      <c r="K25" s="269"/>
      <c r="M25" s="270" t="s">
        <v>221</v>
      </c>
      <c r="O25" s="259"/>
    </row>
    <row r="26" spans="1:15" ht="12.75">
      <c r="A26" s="268"/>
      <c r="B26" s="271"/>
      <c r="C26" s="330" t="s">
        <v>222</v>
      </c>
      <c r="D26" s="331"/>
      <c r="E26" s="272">
        <v>62</v>
      </c>
      <c r="F26" s="273"/>
      <c r="G26" s="274"/>
      <c r="H26" s="275"/>
      <c r="I26" s="269"/>
      <c r="J26" s="276"/>
      <c r="K26" s="269"/>
      <c r="M26" s="270">
        <v>62</v>
      </c>
      <c r="O26" s="259"/>
    </row>
    <row r="27" spans="1:80" ht="12.75">
      <c r="A27" s="260">
        <v>9</v>
      </c>
      <c r="B27" s="261" t="s">
        <v>231</v>
      </c>
      <c r="C27" s="262" t="s">
        <v>232</v>
      </c>
      <c r="D27" s="263" t="s">
        <v>189</v>
      </c>
      <c r="E27" s="264">
        <v>62</v>
      </c>
      <c r="F27" s="264">
        <v>0</v>
      </c>
      <c r="G27" s="265">
        <f>E27*F27</f>
        <v>0</v>
      </c>
      <c r="H27" s="266">
        <v>0.46166</v>
      </c>
      <c r="I27" s="267">
        <f>E27*H27</f>
        <v>28.62292</v>
      </c>
      <c r="J27" s="266">
        <v>0</v>
      </c>
      <c r="K27" s="267">
        <f>E27*J27</f>
        <v>0</v>
      </c>
      <c r="O27" s="259">
        <v>2</v>
      </c>
      <c r="AA27" s="232">
        <v>1</v>
      </c>
      <c r="AB27" s="232">
        <v>1</v>
      </c>
      <c r="AC27" s="232">
        <v>1</v>
      </c>
      <c r="AZ27" s="232">
        <v>1</v>
      </c>
      <c r="BA27" s="232">
        <f>IF(AZ27=1,G27,0)</f>
        <v>0</v>
      </c>
      <c r="BB27" s="232">
        <f>IF(AZ27=2,G27,0)</f>
        <v>0</v>
      </c>
      <c r="BC27" s="232">
        <f>IF(AZ27=3,G27,0)</f>
        <v>0</v>
      </c>
      <c r="BD27" s="232">
        <f>IF(AZ27=4,G27,0)</f>
        <v>0</v>
      </c>
      <c r="BE27" s="232">
        <f>IF(AZ27=5,G27,0)</f>
        <v>0</v>
      </c>
      <c r="CA27" s="259">
        <v>1</v>
      </c>
      <c r="CB27" s="259">
        <v>1</v>
      </c>
    </row>
    <row r="28" spans="1:15" ht="12.75">
      <c r="A28" s="268"/>
      <c r="B28" s="271"/>
      <c r="C28" s="330" t="s">
        <v>222</v>
      </c>
      <c r="D28" s="331"/>
      <c r="E28" s="272">
        <v>62</v>
      </c>
      <c r="F28" s="273"/>
      <c r="G28" s="274"/>
      <c r="H28" s="275"/>
      <c r="I28" s="269"/>
      <c r="J28" s="276"/>
      <c r="K28" s="269"/>
      <c r="M28" s="270">
        <v>62</v>
      </c>
      <c r="O28" s="259"/>
    </row>
    <row r="29" spans="1:80" ht="12.75">
      <c r="A29" s="260">
        <v>10</v>
      </c>
      <c r="B29" s="261" t="s">
        <v>233</v>
      </c>
      <c r="C29" s="262" t="s">
        <v>234</v>
      </c>
      <c r="D29" s="263" t="s">
        <v>189</v>
      </c>
      <c r="E29" s="264">
        <v>642</v>
      </c>
      <c r="F29" s="264">
        <v>0</v>
      </c>
      <c r="G29" s="265">
        <f>E29*F29</f>
        <v>0</v>
      </c>
      <c r="H29" s="266">
        <v>0.1056</v>
      </c>
      <c r="I29" s="267">
        <f>E29*H29</f>
        <v>67.7952</v>
      </c>
      <c r="J29" s="266">
        <v>0</v>
      </c>
      <c r="K29" s="267">
        <f>E29*J29</f>
        <v>0</v>
      </c>
      <c r="O29" s="259">
        <v>2</v>
      </c>
      <c r="AA29" s="232">
        <v>1</v>
      </c>
      <c r="AB29" s="232">
        <v>1</v>
      </c>
      <c r="AC29" s="232">
        <v>1</v>
      </c>
      <c r="AZ29" s="232">
        <v>1</v>
      </c>
      <c r="BA29" s="232">
        <f>IF(AZ29=1,G29,0)</f>
        <v>0</v>
      </c>
      <c r="BB29" s="232">
        <f>IF(AZ29=2,G29,0)</f>
        <v>0</v>
      </c>
      <c r="BC29" s="232">
        <f>IF(AZ29=3,G29,0)</f>
        <v>0</v>
      </c>
      <c r="BD29" s="232">
        <f>IF(AZ29=4,G29,0)</f>
        <v>0</v>
      </c>
      <c r="BE29" s="232">
        <f>IF(AZ29=5,G29,0)</f>
        <v>0</v>
      </c>
      <c r="CA29" s="259">
        <v>1</v>
      </c>
      <c r="CB29" s="259">
        <v>1</v>
      </c>
    </row>
    <row r="30" spans="1:15" ht="12.75">
      <c r="A30" s="268"/>
      <c r="B30" s="271"/>
      <c r="C30" s="330" t="s">
        <v>235</v>
      </c>
      <c r="D30" s="331"/>
      <c r="E30" s="272">
        <v>642</v>
      </c>
      <c r="F30" s="273"/>
      <c r="G30" s="274"/>
      <c r="H30" s="275"/>
      <c r="I30" s="269"/>
      <c r="J30" s="276"/>
      <c r="K30" s="269"/>
      <c r="M30" s="270" t="s">
        <v>235</v>
      </c>
      <c r="O30" s="259"/>
    </row>
    <row r="31" spans="1:80" ht="12.75">
      <c r="A31" s="260">
        <v>11</v>
      </c>
      <c r="B31" s="261" t="s">
        <v>236</v>
      </c>
      <c r="C31" s="262" t="s">
        <v>237</v>
      </c>
      <c r="D31" s="263" t="s">
        <v>189</v>
      </c>
      <c r="E31" s="264">
        <v>72.5</v>
      </c>
      <c r="F31" s="264">
        <v>0</v>
      </c>
      <c r="G31" s="265">
        <f>E31*F31</f>
        <v>0</v>
      </c>
      <c r="H31" s="266">
        <v>0.16192</v>
      </c>
      <c r="I31" s="267">
        <f>E31*H31</f>
        <v>11.7392</v>
      </c>
      <c r="J31" s="266">
        <v>0</v>
      </c>
      <c r="K31" s="267">
        <f>E31*J31</f>
        <v>0</v>
      </c>
      <c r="O31" s="259">
        <v>2</v>
      </c>
      <c r="AA31" s="232">
        <v>1</v>
      </c>
      <c r="AB31" s="232">
        <v>1</v>
      </c>
      <c r="AC31" s="232">
        <v>1</v>
      </c>
      <c r="AZ31" s="232">
        <v>1</v>
      </c>
      <c r="BA31" s="232">
        <f>IF(AZ31=1,G31,0)</f>
        <v>0</v>
      </c>
      <c r="BB31" s="232">
        <f>IF(AZ31=2,G31,0)</f>
        <v>0</v>
      </c>
      <c r="BC31" s="232">
        <f>IF(AZ31=3,G31,0)</f>
        <v>0</v>
      </c>
      <c r="BD31" s="232">
        <f>IF(AZ31=4,G31,0)</f>
        <v>0</v>
      </c>
      <c r="BE31" s="232">
        <f>IF(AZ31=5,G31,0)</f>
        <v>0</v>
      </c>
      <c r="CA31" s="259">
        <v>1</v>
      </c>
      <c r="CB31" s="259">
        <v>1</v>
      </c>
    </row>
    <row r="32" spans="1:15" ht="12.75">
      <c r="A32" s="268"/>
      <c r="B32" s="271"/>
      <c r="C32" s="330" t="s">
        <v>238</v>
      </c>
      <c r="D32" s="331"/>
      <c r="E32" s="272">
        <v>72.5</v>
      </c>
      <c r="F32" s="273"/>
      <c r="G32" s="274"/>
      <c r="H32" s="275"/>
      <c r="I32" s="269"/>
      <c r="J32" s="276"/>
      <c r="K32" s="269"/>
      <c r="M32" s="270" t="s">
        <v>238</v>
      </c>
      <c r="O32" s="259"/>
    </row>
    <row r="33" spans="1:57" ht="12.75">
      <c r="A33" s="277"/>
      <c r="B33" s="278" t="s">
        <v>101</v>
      </c>
      <c r="C33" s="279" t="s">
        <v>228</v>
      </c>
      <c r="D33" s="280"/>
      <c r="E33" s="281"/>
      <c r="F33" s="282"/>
      <c r="G33" s="283">
        <f>SUM(G23:G32)</f>
        <v>0</v>
      </c>
      <c r="H33" s="284"/>
      <c r="I33" s="285">
        <f>SUM(I23:I32)</f>
        <v>305.93502</v>
      </c>
      <c r="J33" s="284"/>
      <c r="K33" s="285">
        <f>SUM(K23:K32)</f>
        <v>0</v>
      </c>
      <c r="O33" s="259">
        <v>4</v>
      </c>
      <c r="BA33" s="286">
        <f>SUM(BA23:BA32)</f>
        <v>0</v>
      </c>
      <c r="BB33" s="286">
        <f>SUM(BB23:BB32)</f>
        <v>0</v>
      </c>
      <c r="BC33" s="286">
        <f>SUM(BC23:BC32)</f>
        <v>0</v>
      </c>
      <c r="BD33" s="286">
        <f>SUM(BD23:BD32)</f>
        <v>0</v>
      </c>
      <c r="BE33" s="286">
        <f>SUM(BE23:BE32)</f>
        <v>0</v>
      </c>
    </row>
    <row r="34" spans="1:15" ht="12.75">
      <c r="A34" s="249" t="s">
        <v>97</v>
      </c>
      <c r="B34" s="250" t="s">
        <v>239</v>
      </c>
      <c r="C34" s="251" t="s">
        <v>200</v>
      </c>
      <c r="D34" s="252"/>
      <c r="E34" s="253"/>
      <c r="F34" s="253"/>
      <c r="G34" s="254"/>
      <c r="H34" s="255"/>
      <c r="I34" s="256"/>
      <c r="J34" s="257"/>
      <c r="K34" s="258"/>
      <c r="O34" s="259">
        <v>1</v>
      </c>
    </row>
    <row r="35" spans="1:80" ht="12.75">
      <c r="A35" s="260">
        <v>12</v>
      </c>
      <c r="B35" s="261" t="s">
        <v>241</v>
      </c>
      <c r="C35" s="262" t="s">
        <v>242</v>
      </c>
      <c r="D35" s="263" t="s">
        <v>201</v>
      </c>
      <c r="E35" s="264">
        <v>305.93502</v>
      </c>
      <c r="F35" s="264">
        <v>0</v>
      </c>
      <c r="G35" s="265">
        <f>E35*F35</f>
        <v>0</v>
      </c>
      <c r="H35" s="266">
        <v>0</v>
      </c>
      <c r="I35" s="267">
        <f>E35*H35</f>
        <v>0</v>
      </c>
      <c r="J35" s="266"/>
      <c r="K35" s="267">
        <f>E35*J35</f>
        <v>0</v>
      </c>
      <c r="O35" s="259">
        <v>2</v>
      </c>
      <c r="AA35" s="232">
        <v>7</v>
      </c>
      <c r="AB35" s="232">
        <v>1</v>
      </c>
      <c r="AC35" s="232">
        <v>2</v>
      </c>
      <c r="AZ35" s="232">
        <v>1</v>
      </c>
      <c r="BA35" s="232">
        <f>IF(AZ35=1,G35,0)</f>
        <v>0</v>
      </c>
      <c r="BB35" s="232">
        <f>IF(AZ35=2,G35,0)</f>
        <v>0</v>
      </c>
      <c r="BC35" s="232">
        <f>IF(AZ35=3,G35,0)</f>
        <v>0</v>
      </c>
      <c r="BD35" s="232">
        <f>IF(AZ35=4,G35,0)</f>
        <v>0</v>
      </c>
      <c r="BE35" s="232">
        <f>IF(AZ35=5,G35,0)</f>
        <v>0</v>
      </c>
      <c r="CA35" s="259">
        <v>7</v>
      </c>
      <c r="CB35" s="259">
        <v>1</v>
      </c>
    </row>
    <row r="36" spans="1:57" ht="12.75">
      <c r="A36" s="277"/>
      <c r="B36" s="278" t="s">
        <v>101</v>
      </c>
      <c r="C36" s="279" t="s">
        <v>240</v>
      </c>
      <c r="D36" s="280"/>
      <c r="E36" s="281"/>
      <c r="F36" s="282"/>
      <c r="G36" s="283">
        <f>SUM(G34:G35)</f>
        <v>0</v>
      </c>
      <c r="H36" s="284"/>
      <c r="I36" s="285">
        <f>SUM(I34:I35)</f>
        <v>0</v>
      </c>
      <c r="J36" s="284"/>
      <c r="K36" s="285">
        <f>SUM(K34:K35)</f>
        <v>0</v>
      </c>
      <c r="O36" s="259">
        <v>4</v>
      </c>
      <c r="BA36" s="286">
        <f>SUM(BA34:BA35)</f>
        <v>0</v>
      </c>
      <c r="BB36" s="286">
        <f>SUM(BB34:BB35)</f>
        <v>0</v>
      </c>
      <c r="BC36" s="286">
        <f>SUM(BC34:BC35)</f>
        <v>0</v>
      </c>
      <c r="BD36" s="286">
        <f>SUM(BD34:BD35)</f>
        <v>0</v>
      </c>
      <c r="BE36" s="286">
        <f>SUM(BE34:BE35)</f>
        <v>0</v>
      </c>
    </row>
    <row r="37" ht="12.75">
      <c r="E37" s="232"/>
    </row>
    <row r="38" ht="12.75">
      <c r="E38" s="232"/>
    </row>
    <row r="39" ht="12.75">
      <c r="E39" s="232"/>
    </row>
    <row r="40" ht="12.75">
      <c r="E40" s="232"/>
    </row>
    <row r="41" ht="12.75">
      <c r="E41" s="232"/>
    </row>
    <row r="42" ht="12.75">
      <c r="E42" s="232"/>
    </row>
    <row r="43" ht="12.75">
      <c r="E43" s="232"/>
    </row>
    <row r="44" ht="12.75">
      <c r="E44" s="232"/>
    </row>
    <row r="45" ht="12.75">
      <c r="E45" s="232"/>
    </row>
    <row r="46" ht="12.75">
      <c r="E46" s="232"/>
    </row>
    <row r="47" ht="12.75">
      <c r="E47" s="232"/>
    </row>
    <row r="48" ht="12.75">
      <c r="E48" s="232"/>
    </row>
    <row r="49" ht="12.75">
      <c r="E49" s="232"/>
    </row>
    <row r="50" ht="12.75">
      <c r="E50" s="232"/>
    </row>
    <row r="51" ht="12.75">
      <c r="E51" s="232"/>
    </row>
    <row r="52" ht="12.75">
      <c r="E52" s="232"/>
    </row>
    <row r="53" ht="12.75">
      <c r="E53" s="232"/>
    </row>
    <row r="54" ht="12.75">
      <c r="E54" s="232"/>
    </row>
    <row r="55" ht="12.75">
      <c r="E55" s="232"/>
    </row>
    <row r="56" ht="12.75">
      <c r="E56" s="232"/>
    </row>
    <row r="57" ht="12.75">
      <c r="E57" s="232"/>
    </row>
    <row r="58" ht="12.75">
      <c r="E58" s="232"/>
    </row>
    <row r="59" ht="12.75">
      <c r="E59" s="232"/>
    </row>
    <row r="60" spans="1:7" ht="12.75">
      <c r="A60" s="276"/>
      <c r="B60" s="276"/>
      <c r="C60" s="276"/>
      <c r="D60" s="276"/>
      <c r="E60" s="276"/>
      <c r="F60" s="276"/>
      <c r="G60" s="276"/>
    </row>
    <row r="61" spans="1:7" ht="12.75">
      <c r="A61" s="276"/>
      <c r="B61" s="276"/>
      <c r="C61" s="276"/>
      <c r="D61" s="276"/>
      <c r="E61" s="276"/>
      <c r="F61" s="276"/>
      <c r="G61" s="276"/>
    </row>
    <row r="62" spans="1:7" ht="12.75">
      <c r="A62" s="276"/>
      <c r="B62" s="276"/>
      <c r="C62" s="276"/>
      <c r="D62" s="276"/>
      <c r="E62" s="276"/>
      <c r="F62" s="276"/>
      <c r="G62" s="276"/>
    </row>
    <row r="63" spans="1:7" ht="12.75">
      <c r="A63" s="276"/>
      <c r="B63" s="276"/>
      <c r="C63" s="276"/>
      <c r="D63" s="276"/>
      <c r="E63" s="276"/>
      <c r="F63" s="276"/>
      <c r="G63" s="276"/>
    </row>
    <row r="64" ht="12.75">
      <c r="E64" s="232"/>
    </row>
    <row r="65" ht="12.75">
      <c r="E65" s="232"/>
    </row>
    <row r="66" ht="12.75">
      <c r="E66" s="232"/>
    </row>
    <row r="67" ht="12.75">
      <c r="E67" s="232"/>
    </row>
    <row r="68" ht="12.75">
      <c r="E68" s="232"/>
    </row>
    <row r="69" ht="12.75">
      <c r="E69" s="232"/>
    </row>
    <row r="70" ht="12.75">
      <c r="E70" s="232"/>
    </row>
    <row r="71" ht="12.75">
      <c r="E71" s="232"/>
    </row>
    <row r="72" ht="12.75">
      <c r="E72" s="232"/>
    </row>
    <row r="73" ht="12.75">
      <c r="E73" s="232"/>
    </row>
    <row r="74" ht="12.75">
      <c r="E74" s="232"/>
    </row>
    <row r="75" ht="12.75">
      <c r="E75" s="232"/>
    </row>
    <row r="76" ht="12.75">
      <c r="E76" s="232"/>
    </row>
    <row r="77" ht="12.75">
      <c r="E77" s="232"/>
    </row>
    <row r="78" ht="12.75">
      <c r="E78" s="232"/>
    </row>
    <row r="79" ht="12.75">
      <c r="E79" s="232"/>
    </row>
    <row r="80" ht="12.75">
      <c r="E80" s="232"/>
    </row>
    <row r="81" ht="12.75">
      <c r="E81" s="232"/>
    </row>
    <row r="82" ht="12.75">
      <c r="E82" s="232"/>
    </row>
    <row r="83" ht="12.75">
      <c r="E83" s="232"/>
    </row>
    <row r="84" ht="12.75">
      <c r="E84" s="232"/>
    </row>
    <row r="85" ht="12.75">
      <c r="E85" s="232"/>
    </row>
    <row r="86" ht="12.75">
      <c r="E86" s="232"/>
    </row>
    <row r="87" ht="12.75">
      <c r="E87" s="232"/>
    </row>
    <row r="88" ht="12.75">
      <c r="E88" s="232"/>
    </row>
    <row r="89" ht="12.75">
      <c r="E89" s="232"/>
    </row>
    <row r="90" ht="12.75">
      <c r="E90" s="232"/>
    </row>
    <row r="91" ht="12.75">
      <c r="E91" s="232"/>
    </row>
    <row r="92" ht="12.75">
      <c r="E92" s="232"/>
    </row>
    <row r="93" ht="12.75">
      <c r="E93" s="232"/>
    </row>
    <row r="94" ht="12.75">
      <c r="E94" s="232"/>
    </row>
    <row r="95" spans="1:2" ht="12.75">
      <c r="A95" s="287"/>
      <c r="B95" s="287"/>
    </row>
    <row r="96" spans="1:7" ht="12.75">
      <c r="A96" s="276"/>
      <c r="B96" s="276"/>
      <c r="C96" s="288"/>
      <c r="D96" s="288"/>
      <c r="E96" s="289"/>
      <c r="F96" s="288"/>
      <c r="G96" s="290"/>
    </row>
    <row r="97" spans="1:7" ht="12.75">
      <c r="A97" s="291"/>
      <c r="B97" s="291"/>
      <c r="C97" s="276"/>
      <c r="D97" s="276"/>
      <c r="E97" s="292"/>
      <c r="F97" s="276"/>
      <c r="G97" s="276"/>
    </row>
    <row r="98" spans="1:7" ht="12.75">
      <c r="A98" s="276"/>
      <c r="B98" s="276"/>
      <c r="C98" s="276"/>
      <c r="D98" s="276"/>
      <c r="E98" s="292"/>
      <c r="F98" s="276"/>
      <c r="G98" s="276"/>
    </row>
    <row r="99" spans="1:7" ht="12.75">
      <c r="A99" s="276"/>
      <c r="B99" s="276"/>
      <c r="C99" s="276"/>
      <c r="D99" s="276"/>
      <c r="E99" s="292"/>
      <c r="F99" s="276"/>
      <c r="G99" s="276"/>
    </row>
    <row r="100" spans="1:7" ht="12.75">
      <c r="A100" s="276"/>
      <c r="B100" s="276"/>
      <c r="C100" s="276"/>
      <c r="D100" s="276"/>
      <c r="E100" s="292"/>
      <c r="F100" s="276"/>
      <c r="G100" s="276"/>
    </row>
    <row r="101" spans="1:7" ht="12.75">
      <c r="A101" s="276"/>
      <c r="B101" s="276"/>
      <c r="C101" s="276"/>
      <c r="D101" s="276"/>
      <c r="E101" s="292"/>
      <c r="F101" s="276"/>
      <c r="G101" s="276"/>
    </row>
    <row r="102" spans="1:7" ht="12.75">
      <c r="A102" s="276"/>
      <c r="B102" s="276"/>
      <c r="C102" s="276"/>
      <c r="D102" s="276"/>
      <c r="E102" s="292"/>
      <c r="F102" s="276"/>
      <c r="G102" s="276"/>
    </row>
    <row r="103" spans="1:7" ht="12.75">
      <c r="A103" s="276"/>
      <c r="B103" s="276"/>
      <c r="C103" s="276"/>
      <c r="D103" s="276"/>
      <c r="E103" s="292"/>
      <c r="F103" s="276"/>
      <c r="G103" s="276"/>
    </row>
    <row r="104" spans="1:7" ht="12.75">
      <c r="A104" s="276"/>
      <c r="B104" s="276"/>
      <c r="C104" s="276"/>
      <c r="D104" s="276"/>
      <c r="E104" s="292"/>
      <c r="F104" s="276"/>
      <c r="G104" s="276"/>
    </row>
    <row r="105" spans="1:7" ht="12.75">
      <c r="A105" s="276"/>
      <c r="B105" s="276"/>
      <c r="C105" s="276"/>
      <c r="D105" s="276"/>
      <c r="E105" s="292"/>
      <c r="F105" s="276"/>
      <c r="G105" s="276"/>
    </row>
    <row r="106" spans="1:7" ht="12.75">
      <c r="A106" s="276"/>
      <c r="B106" s="276"/>
      <c r="C106" s="276"/>
      <c r="D106" s="276"/>
      <c r="E106" s="292"/>
      <c r="F106" s="276"/>
      <c r="G106" s="276"/>
    </row>
    <row r="107" spans="1:7" ht="12.75">
      <c r="A107" s="276"/>
      <c r="B107" s="276"/>
      <c r="C107" s="276"/>
      <c r="D107" s="276"/>
      <c r="E107" s="292"/>
      <c r="F107" s="276"/>
      <c r="G107" s="276"/>
    </row>
    <row r="108" spans="1:7" ht="12.75">
      <c r="A108" s="276"/>
      <c r="B108" s="276"/>
      <c r="C108" s="276"/>
      <c r="D108" s="276"/>
      <c r="E108" s="292"/>
      <c r="F108" s="276"/>
      <c r="G108" s="276"/>
    </row>
    <row r="109" spans="1:7" ht="12.75">
      <c r="A109" s="276"/>
      <c r="B109" s="276"/>
      <c r="C109" s="276"/>
      <c r="D109" s="276"/>
      <c r="E109" s="292"/>
      <c r="F109" s="276"/>
      <c r="G109" s="276"/>
    </row>
  </sheetData>
  <sheetProtection/>
  <mergeCells count="16">
    <mergeCell ref="C30:D30"/>
    <mergeCell ref="C32:D32"/>
    <mergeCell ref="A1:G1"/>
    <mergeCell ref="A3:B3"/>
    <mergeCell ref="A4:B4"/>
    <mergeCell ref="E4:G4"/>
    <mergeCell ref="C9:D9"/>
    <mergeCell ref="C10:D10"/>
    <mergeCell ref="C12:D12"/>
    <mergeCell ref="C13:D13"/>
    <mergeCell ref="C18:D18"/>
    <mergeCell ref="C19:D19"/>
    <mergeCell ref="C21:D21"/>
    <mergeCell ref="C25:D25"/>
    <mergeCell ref="C26:D26"/>
    <mergeCell ref="C28:D28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51"/>
  <sheetViews>
    <sheetView zoomScalePageLayoutView="0" workbookViewId="0" topLeftCell="A1">
      <selection activeCell="B37" sqref="B37:G45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93" t="s">
        <v>102</v>
      </c>
      <c r="B1" s="94"/>
      <c r="C1" s="94"/>
      <c r="D1" s="94"/>
      <c r="E1" s="94"/>
      <c r="F1" s="94"/>
      <c r="G1" s="94"/>
    </row>
    <row r="2" spans="1:7" ht="12.75" customHeight="1">
      <c r="A2" s="95" t="s">
        <v>32</v>
      </c>
      <c r="B2" s="96"/>
      <c r="C2" s="97" t="s">
        <v>107</v>
      </c>
      <c r="D2" s="97" t="s">
        <v>108</v>
      </c>
      <c r="E2" s="98"/>
      <c r="F2" s="99" t="s">
        <v>33</v>
      </c>
      <c r="G2" s="100"/>
    </row>
    <row r="3" spans="1:7" ht="3" customHeight="1" hidden="1">
      <c r="A3" s="101"/>
      <c r="B3" s="102"/>
      <c r="C3" s="103"/>
      <c r="D3" s="103"/>
      <c r="E3" s="104"/>
      <c r="F3" s="105"/>
      <c r="G3" s="106"/>
    </row>
    <row r="4" spans="1:7" ht="12" customHeight="1">
      <c r="A4" s="107" t="s">
        <v>34</v>
      </c>
      <c r="B4" s="102"/>
      <c r="C4" s="103"/>
      <c r="D4" s="103"/>
      <c r="E4" s="104"/>
      <c r="F4" s="105" t="s">
        <v>35</v>
      </c>
      <c r="G4" s="108"/>
    </row>
    <row r="5" spans="1:7" ht="12.75" customHeight="1">
      <c r="A5" s="109" t="s">
        <v>107</v>
      </c>
      <c r="B5" s="110"/>
      <c r="C5" s="111" t="s">
        <v>108</v>
      </c>
      <c r="D5" s="112"/>
      <c r="E5" s="110"/>
      <c r="F5" s="105" t="s">
        <v>36</v>
      </c>
      <c r="G5" s="106"/>
    </row>
    <row r="6" spans="1:15" ht="12.75" customHeight="1">
      <c r="A6" s="107" t="s">
        <v>37</v>
      </c>
      <c r="B6" s="102"/>
      <c r="C6" s="103"/>
      <c r="D6" s="103"/>
      <c r="E6" s="104"/>
      <c r="F6" s="113" t="s">
        <v>38</v>
      </c>
      <c r="G6" s="114"/>
      <c r="O6" s="115"/>
    </row>
    <row r="7" spans="1:7" ht="12.75" customHeight="1">
      <c r="A7" s="116" t="s">
        <v>104</v>
      </c>
      <c r="B7" s="117"/>
      <c r="C7" s="118" t="s">
        <v>105</v>
      </c>
      <c r="D7" s="119"/>
      <c r="E7" s="119"/>
      <c r="F7" s="120" t="s">
        <v>39</v>
      </c>
      <c r="G7" s="114">
        <f>IF(G6=0,,ROUND((F30+F32)/G6,1))</f>
        <v>0</v>
      </c>
    </row>
    <row r="8" spans="1:9" ht="12.75">
      <c r="A8" s="121" t="s">
        <v>40</v>
      </c>
      <c r="B8" s="105"/>
      <c r="C8" s="311"/>
      <c r="D8" s="311"/>
      <c r="E8" s="312"/>
      <c r="F8" s="122" t="s">
        <v>41</v>
      </c>
      <c r="G8" s="123"/>
      <c r="H8" s="124"/>
      <c r="I8" s="125"/>
    </row>
    <row r="9" spans="1:8" ht="12.75">
      <c r="A9" s="121" t="s">
        <v>42</v>
      </c>
      <c r="B9" s="105"/>
      <c r="C9" s="311"/>
      <c r="D9" s="311"/>
      <c r="E9" s="312"/>
      <c r="F9" s="105"/>
      <c r="G9" s="126"/>
      <c r="H9" s="127"/>
    </row>
    <row r="10" spans="1:8" ht="12.75">
      <c r="A10" s="121" t="s">
        <v>43</v>
      </c>
      <c r="B10" s="105"/>
      <c r="C10" s="311" t="s">
        <v>132</v>
      </c>
      <c r="D10" s="311"/>
      <c r="E10" s="311"/>
      <c r="F10" s="128"/>
      <c r="G10" s="129"/>
      <c r="H10" s="130"/>
    </row>
    <row r="11" spans="1:57" ht="13.5" customHeight="1">
      <c r="A11" s="121" t="s">
        <v>44</v>
      </c>
      <c r="B11" s="105"/>
      <c r="C11" s="311" t="s">
        <v>131</v>
      </c>
      <c r="D11" s="311"/>
      <c r="E11" s="311"/>
      <c r="F11" s="131" t="s">
        <v>45</v>
      </c>
      <c r="G11" s="132"/>
      <c r="H11" s="127"/>
      <c r="BA11" s="133"/>
      <c r="BB11" s="133"/>
      <c r="BC11" s="133"/>
      <c r="BD11" s="133"/>
      <c r="BE11" s="133"/>
    </row>
    <row r="12" spans="1:8" ht="12.75" customHeight="1">
      <c r="A12" s="134" t="s">
        <v>46</v>
      </c>
      <c r="B12" s="102"/>
      <c r="C12" s="313"/>
      <c r="D12" s="313"/>
      <c r="E12" s="313"/>
      <c r="F12" s="135" t="s">
        <v>47</v>
      </c>
      <c r="G12" s="136"/>
      <c r="H12" s="127"/>
    </row>
    <row r="13" spans="1:8" ht="28.5" customHeight="1" thickBot="1">
      <c r="A13" s="137" t="s">
        <v>48</v>
      </c>
      <c r="B13" s="138"/>
      <c r="C13" s="138"/>
      <c r="D13" s="138"/>
      <c r="E13" s="139"/>
      <c r="F13" s="139"/>
      <c r="G13" s="140"/>
      <c r="H13" s="127"/>
    </row>
    <row r="14" spans="1:7" ht="17.25" customHeight="1" thickBot="1">
      <c r="A14" s="141" t="s">
        <v>49</v>
      </c>
      <c r="B14" s="142"/>
      <c r="C14" s="143"/>
      <c r="D14" s="144" t="s">
        <v>50</v>
      </c>
      <c r="E14" s="145"/>
      <c r="F14" s="145"/>
      <c r="G14" s="143"/>
    </row>
    <row r="15" spans="1:7" ht="15.75" customHeight="1">
      <c r="A15" s="146"/>
      <c r="B15" s="147" t="s">
        <v>51</v>
      </c>
      <c r="C15" s="148">
        <f>'001 001 Rek'!E9</f>
        <v>0</v>
      </c>
      <c r="D15" s="149" t="str">
        <f>'001 001 Rek'!A14</f>
        <v>Ztížené výrobní podmínky</v>
      </c>
      <c r="E15" s="150"/>
      <c r="F15" s="151"/>
      <c r="G15" s="148">
        <f>'001 001 Rek'!I14</f>
        <v>0</v>
      </c>
    </row>
    <row r="16" spans="1:7" ht="15.75" customHeight="1">
      <c r="A16" s="146" t="s">
        <v>52</v>
      </c>
      <c r="B16" s="147" t="s">
        <v>53</v>
      </c>
      <c r="C16" s="148">
        <f>'001 001 Rek'!F9</f>
        <v>0</v>
      </c>
      <c r="D16" s="101" t="str">
        <f>'001 001 Rek'!A15</f>
        <v>Zařízení staveniště</v>
      </c>
      <c r="E16" s="152"/>
      <c r="F16" s="153"/>
      <c r="G16" s="148">
        <f>'001 001 Rek'!I15</f>
        <v>0</v>
      </c>
    </row>
    <row r="17" spans="1:7" ht="15.75" customHeight="1">
      <c r="A17" s="146" t="s">
        <v>54</v>
      </c>
      <c r="B17" s="147" t="s">
        <v>55</v>
      </c>
      <c r="C17" s="148">
        <f>'001 001 Rek'!H9</f>
        <v>0</v>
      </c>
      <c r="D17" s="101" t="str">
        <f>'001 001 Rek'!A16</f>
        <v>Provoz investora</v>
      </c>
      <c r="E17" s="152"/>
      <c r="F17" s="153"/>
      <c r="G17" s="148">
        <f>'001 001 Rek'!I16</f>
        <v>0</v>
      </c>
    </row>
    <row r="18" spans="1:7" ht="15.75" customHeight="1">
      <c r="A18" s="154" t="s">
        <v>56</v>
      </c>
      <c r="B18" s="155" t="s">
        <v>57</v>
      </c>
      <c r="C18" s="148">
        <f>'001 001 Rek'!G9</f>
        <v>0</v>
      </c>
      <c r="D18" s="101" t="str">
        <f>'001 001 Rek'!A17</f>
        <v>Kompletační činnost (IČD)</v>
      </c>
      <c r="E18" s="152"/>
      <c r="F18" s="153"/>
      <c r="G18" s="148">
        <f>'001 001 Rek'!I17</f>
        <v>0</v>
      </c>
    </row>
    <row r="19" spans="1:7" ht="15.75" customHeight="1">
      <c r="A19" s="156" t="s">
        <v>58</v>
      </c>
      <c r="B19" s="147"/>
      <c r="C19" s="148">
        <f>SUM(C15:C18)</f>
        <v>0</v>
      </c>
      <c r="D19" s="101"/>
      <c r="E19" s="152"/>
      <c r="F19" s="153"/>
      <c r="G19" s="148"/>
    </row>
    <row r="20" spans="1:7" ht="15.75" customHeight="1">
      <c r="A20" s="156"/>
      <c r="B20" s="147"/>
      <c r="C20" s="148"/>
      <c r="D20" s="101"/>
      <c r="E20" s="152"/>
      <c r="F20" s="153"/>
      <c r="G20" s="148"/>
    </row>
    <row r="21" spans="1:7" ht="15.75" customHeight="1">
      <c r="A21" s="156" t="s">
        <v>29</v>
      </c>
      <c r="B21" s="147"/>
      <c r="C21" s="148">
        <f>'001 001 Rek'!I9</f>
        <v>0</v>
      </c>
      <c r="D21" s="101"/>
      <c r="E21" s="152"/>
      <c r="F21" s="153"/>
      <c r="G21" s="148"/>
    </row>
    <row r="22" spans="1:7" ht="15.75" customHeight="1">
      <c r="A22" s="157" t="s">
        <v>59</v>
      </c>
      <c r="B22" s="127"/>
      <c r="C22" s="148">
        <f>C19+C21</f>
        <v>0</v>
      </c>
      <c r="D22" s="101" t="s">
        <v>60</v>
      </c>
      <c r="E22" s="152"/>
      <c r="F22" s="153"/>
      <c r="G22" s="148">
        <f>G23-SUM(G15:G21)</f>
        <v>0</v>
      </c>
    </row>
    <row r="23" spans="1:7" ht="15.75" customHeight="1" thickBot="1">
      <c r="A23" s="314" t="s">
        <v>61</v>
      </c>
      <c r="B23" s="315"/>
      <c r="C23" s="158">
        <f>C22+G23</f>
        <v>0</v>
      </c>
      <c r="D23" s="159" t="s">
        <v>62</v>
      </c>
      <c r="E23" s="160"/>
      <c r="F23" s="161"/>
      <c r="G23" s="148">
        <f>'001 001 Rek'!H18</f>
        <v>0</v>
      </c>
    </row>
    <row r="24" spans="1:7" ht="12.75">
      <c r="A24" s="162" t="s">
        <v>63</v>
      </c>
      <c r="B24" s="163"/>
      <c r="C24" s="164"/>
      <c r="D24" s="163" t="s">
        <v>64</v>
      </c>
      <c r="E24" s="163"/>
      <c r="F24" s="165" t="s">
        <v>65</v>
      </c>
      <c r="G24" s="166"/>
    </row>
    <row r="25" spans="1:7" ht="12.75">
      <c r="A25" s="157" t="s">
        <v>66</v>
      </c>
      <c r="B25" s="127"/>
      <c r="C25" s="167"/>
      <c r="D25" s="127" t="s">
        <v>66</v>
      </c>
      <c r="F25" s="168" t="s">
        <v>66</v>
      </c>
      <c r="G25" s="169"/>
    </row>
    <row r="26" spans="1:7" ht="37.5" customHeight="1">
      <c r="A26" s="157" t="s">
        <v>67</v>
      </c>
      <c r="B26" s="170"/>
      <c r="C26" s="167"/>
      <c r="D26" s="127" t="s">
        <v>67</v>
      </c>
      <c r="F26" s="168" t="s">
        <v>67</v>
      </c>
      <c r="G26" s="169"/>
    </row>
    <row r="27" spans="1:7" ht="12.75">
      <c r="A27" s="157"/>
      <c r="B27" s="171"/>
      <c r="C27" s="167"/>
      <c r="D27" s="127"/>
      <c r="F27" s="168"/>
      <c r="G27" s="169"/>
    </row>
    <row r="28" spans="1:7" ht="12.75">
      <c r="A28" s="157" t="s">
        <v>68</v>
      </c>
      <c r="B28" s="127"/>
      <c r="C28" s="167"/>
      <c r="D28" s="168" t="s">
        <v>69</v>
      </c>
      <c r="E28" s="167"/>
      <c r="F28" s="172" t="s">
        <v>69</v>
      </c>
      <c r="G28" s="169"/>
    </row>
    <row r="29" spans="1:7" ht="69" customHeight="1">
      <c r="A29" s="157"/>
      <c r="B29" s="127"/>
      <c r="C29" s="173"/>
      <c r="D29" s="174"/>
      <c r="E29" s="173"/>
      <c r="F29" s="127"/>
      <c r="G29" s="169"/>
    </row>
    <row r="30" spans="1:7" ht="12.75">
      <c r="A30" s="175" t="s">
        <v>11</v>
      </c>
      <c r="B30" s="176"/>
      <c r="C30" s="177">
        <v>21</v>
      </c>
      <c r="D30" s="176" t="s">
        <v>70</v>
      </c>
      <c r="E30" s="178"/>
      <c r="F30" s="306">
        <f>C23-F32</f>
        <v>0</v>
      </c>
      <c r="G30" s="307"/>
    </row>
    <row r="31" spans="1:7" ht="12.75">
      <c r="A31" s="175" t="s">
        <v>71</v>
      </c>
      <c r="B31" s="176"/>
      <c r="C31" s="177">
        <f>C30</f>
        <v>21</v>
      </c>
      <c r="D31" s="176" t="s">
        <v>72</v>
      </c>
      <c r="E31" s="178"/>
      <c r="F31" s="306">
        <f>ROUND(PRODUCT(F30,C31/100),0)</f>
        <v>0</v>
      </c>
      <c r="G31" s="307"/>
    </row>
    <row r="32" spans="1:7" ht="12.75">
      <c r="A32" s="175" t="s">
        <v>11</v>
      </c>
      <c r="B32" s="176"/>
      <c r="C32" s="177">
        <v>0</v>
      </c>
      <c r="D32" s="176" t="s">
        <v>72</v>
      </c>
      <c r="E32" s="178"/>
      <c r="F32" s="306">
        <v>0</v>
      </c>
      <c r="G32" s="307"/>
    </row>
    <row r="33" spans="1:7" ht="12.75">
      <c r="A33" s="175" t="s">
        <v>71</v>
      </c>
      <c r="B33" s="179"/>
      <c r="C33" s="180">
        <f>C32</f>
        <v>0</v>
      </c>
      <c r="D33" s="176" t="s">
        <v>72</v>
      </c>
      <c r="E33" s="153"/>
      <c r="F33" s="306">
        <f>ROUND(PRODUCT(F32,C33/100),0)</f>
        <v>0</v>
      </c>
      <c r="G33" s="307"/>
    </row>
    <row r="34" spans="1:7" s="184" customFormat="1" ht="19.5" customHeight="1" thickBot="1">
      <c r="A34" s="181" t="s">
        <v>73</v>
      </c>
      <c r="B34" s="182"/>
      <c r="C34" s="182"/>
      <c r="D34" s="182"/>
      <c r="E34" s="183"/>
      <c r="F34" s="308">
        <f>ROUND(SUM(F30:F33),0)</f>
        <v>0</v>
      </c>
      <c r="G34" s="309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10" t="s">
        <v>130</v>
      </c>
      <c r="C37" s="310"/>
      <c r="D37" s="310"/>
      <c r="E37" s="310"/>
      <c r="F37" s="310"/>
      <c r="G37" s="310"/>
      <c r="H37" s="1" t="s">
        <v>1</v>
      </c>
    </row>
    <row r="38" spans="1:8" ht="12.75" customHeight="1">
      <c r="A38" s="185"/>
      <c r="B38" s="310"/>
      <c r="C38" s="310"/>
      <c r="D38" s="310"/>
      <c r="E38" s="310"/>
      <c r="F38" s="310"/>
      <c r="G38" s="310"/>
      <c r="H38" s="1" t="s">
        <v>1</v>
      </c>
    </row>
    <row r="39" spans="1:8" ht="12.75">
      <c r="A39" s="185"/>
      <c r="B39" s="310"/>
      <c r="C39" s="310"/>
      <c r="D39" s="310"/>
      <c r="E39" s="310"/>
      <c r="F39" s="310"/>
      <c r="G39" s="310"/>
      <c r="H39" s="1" t="s">
        <v>1</v>
      </c>
    </row>
    <row r="40" spans="1:8" ht="12.75">
      <c r="A40" s="185"/>
      <c r="B40" s="310"/>
      <c r="C40" s="310"/>
      <c r="D40" s="310"/>
      <c r="E40" s="310"/>
      <c r="F40" s="310"/>
      <c r="G40" s="310"/>
      <c r="H40" s="1" t="s">
        <v>1</v>
      </c>
    </row>
    <row r="41" spans="1:8" ht="12.75">
      <c r="A41" s="185"/>
      <c r="B41" s="310"/>
      <c r="C41" s="310"/>
      <c r="D41" s="310"/>
      <c r="E41" s="310"/>
      <c r="F41" s="310"/>
      <c r="G41" s="310"/>
      <c r="H41" s="1" t="s">
        <v>1</v>
      </c>
    </row>
    <row r="42" spans="1:8" ht="12.75">
      <c r="A42" s="185"/>
      <c r="B42" s="310"/>
      <c r="C42" s="310"/>
      <c r="D42" s="310"/>
      <c r="E42" s="310"/>
      <c r="F42" s="310"/>
      <c r="G42" s="310"/>
      <c r="H42" s="1" t="s">
        <v>1</v>
      </c>
    </row>
    <row r="43" spans="1:8" ht="12.75">
      <c r="A43" s="185"/>
      <c r="B43" s="310"/>
      <c r="C43" s="310"/>
      <c r="D43" s="310"/>
      <c r="E43" s="310"/>
      <c r="F43" s="310"/>
      <c r="G43" s="310"/>
      <c r="H43" s="1" t="s">
        <v>1</v>
      </c>
    </row>
    <row r="44" spans="1:8" ht="12.75" customHeight="1">
      <c r="A44" s="185"/>
      <c r="B44" s="310"/>
      <c r="C44" s="310"/>
      <c r="D44" s="310"/>
      <c r="E44" s="310"/>
      <c r="F44" s="310"/>
      <c r="G44" s="310"/>
      <c r="H44" s="1" t="s">
        <v>1</v>
      </c>
    </row>
    <row r="45" spans="1:8" ht="12.75" customHeight="1">
      <c r="A45" s="185"/>
      <c r="B45" s="310"/>
      <c r="C45" s="310"/>
      <c r="D45" s="310"/>
      <c r="E45" s="310"/>
      <c r="F45" s="310"/>
      <c r="G45" s="310"/>
      <c r="H45" s="1" t="s">
        <v>1</v>
      </c>
    </row>
    <row r="46" spans="2:7" ht="12.75">
      <c r="B46" s="305"/>
      <c r="C46" s="305"/>
      <c r="D46" s="305"/>
      <c r="E46" s="305"/>
      <c r="F46" s="305"/>
      <c r="G46" s="305"/>
    </row>
    <row r="47" spans="2:7" ht="12.75">
      <c r="B47" s="305"/>
      <c r="C47" s="305"/>
      <c r="D47" s="305"/>
      <c r="E47" s="305"/>
      <c r="F47" s="305"/>
      <c r="G47" s="305"/>
    </row>
    <row r="48" spans="2:7" ht="12.75">
      <c r="B48" s="305"/>
      <c r="C48" s="305"/>
      <c r="D48" s="305"/>
      <c r="E48" s="305"/>
      <c r="F48" s="305"/>
      <c r="G48" s="305"/>
    </row>
    <row r="49" spans="2:7" ht="12.75">
      <c r="B49" s="305"/>
      <c r="C49" s="305"/>
      <c r="D49" s="305"/>
      <c r="E49" s="305"/>
      <c r="F49" s="305"/>
      <c r="G49" s="305"/>
    </row>
    <row r="50" spans="2:7" ht="12.75">
      <c r="B50" s="305"/>
      <c r="C50" s="305"/>
      <c r="D50" s="305"/>
      <c r="E50" s="305"/>
      <c r="F50" s="305"/>
      <c r="G50" s="305"/>
    </row>
    <row r="51" spans="2:7" ht="12.75">
      <c r="B51" s="305"/>
      <c r="C51" s="305"/>
      <c r="D51" s="305"/>
      <c r="E51" s="305"/>
      <c r="F51" s="305"/>
      <c r="G51" s="305"/>
    </row>
  </sheetData>
  <sheetProtection/>
  <mergeCells count="18"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69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16" t="s">
        <v>2</v>
      </c>
      <c r="B1" s="317"/>
      <c r="C1" s="186" t="s">
        <v>106</v>
      </c>
      <c r="D1" s="187"/>
      <c r="E1" s="188"/>
      <c r="F1" s="187"/>
      <c r="G1" s="189" t="s">
        <v>75</v>
      </c>
      <c r="H1" s="190" t="s">
        <v>107</v>
      </c>
      <c r="I1" s="191"/>
    </row>
    <row r="2" spans="1:9" ht="13.5" thickBot="1">
      <c r="A2" s="318" t="s">
        <v>76</v>
      </c>
      <c r="B2" s="319"/>
      <c r="C2" s="192" t="s">
        <v>109</v>
      </c>
      <c r="D2" s="193"/>
      <c r="E2" s="194"/>
      <c r="F2" s="193"/>
      <c r="G2" s="320" t="s">
        <v>108</v>
      </c>
      <c r="H2" s="321"/>
      <c r="I2" s="322"/>
    </row>
    <row r="3" ht="13.5" thickTop="1">
      <c r="F3" s="127"/>
    </row>
    <row r="4" spans="1:9" ht="19.5" customHeight="1">
      <c r="A4" s="195" t="s">
        <v>77</v>
      </c>
      <c r="B4" s="196"/>
      <c r="C4" s="196"/>
      <c r="D4" s="196"/>
      <c r="E4" s="197"/>
      <c r="F4" s="196"/>
      <c r="G4" s="196"/>
      <c r="H4" s="196"/>
      <c r="I4" s="196"/>
    </row>
    <row r="5" ht="13.5" thickBot="1"/>
    <row r="6" spans="1:9" s="127" customFormat="1" ht="13.5" thickBot="1">
      <c r="A6" s="198"/>
      <c r="B6" s="199" t="s">
        <v>78</v>
      </c>
      <c r="C6" s="199"/>
      <c r="D6" s="200"/>
      <c r="E6" s="201" t="s">
        <v>25</v>
      </c>
      <c r="F6" s="202" t="s">
        <v>26</v>
      </c>
      <c r="G6" s="202" t="s">
        <v>27</v>
      </c>
      <c r="H6" s="202" t="s">
        <v>28</v>
      </c>
      <c r="I6" s="203" t="s">
        <v>29</v>
      </c>
    </row>
    <row r="7" spans="1:9" s="127" customFormat="1" ht="12.75">
      <c r="A7" s="293" t="str">
        <f>'001 001 Pol'!B7</f>
        <v>00010</v>
      </c>
      <c r="B7" s="62" t="str">
        <f>'001 001 Pol'!C7</f>
        <v>Ostatní náklady</v>
      </c>
      <c r="D7" s="204"/>
      <c r="E7" s="294">
        <f>'001 001 Pol'!BA12</f>
        <v>0</v>
      </c>
      <c r="F7" s="295">
        <f>'001 001 Pol'!BB12</f>
        <v>0</v>
      </c>
      <c r="G7" s="295">
        <f>'001 001 Pol'!BC12</f>
        <v>0</v>
      </c>
      <c r="H7" s="295">
        <f>'001 001 Pol'!BD12</f>
        <v>0</v>
      </c>
      <c r="I7" s="296">
        <f>'001 001 Pol'!BE12</f>
        <v>0</v>
      </c>
    </row>
    <row r="8" spans="1:9" s="127" customFormat="1" ht="13.5" thickBot="1">
      <c r="A8" s="293" t="str">
        <f>'001 001 Pol'!B13</f>
        <v>00020</v>
      </c>
      <c r="B8" s="62" t="str">
        <f>'001 001 Pol'!C13</f>
        <v>Vedlejší náklady</v>
      </c>
      <c r="D8" s="204"/>
      <c r="E8" s="294">
        <f>'001 001 Pol'!BA17</f>
        <v>0</v>
      </c>
      <c r="F8" s="295">
        <f>'001 001 Pol'!BB17</f>
        <v>0</v>
      </c>
      <c r="G8" s="295">
        <f>'001 001 Pol'!BC17</f>
        <v>0</v>
      </c>
      <c r="H8" s="295">
        <f>'001 001 Pol'!BD17</f>
        <v>0</v>
      </c>
      <c r="I8" s="296">
        <f>'001 001 Pol'!BE17</f>
        <v>0</v>
      </c>
    </row>
    <row r="9" spans="1:9" s="14" customFormat="1" ht="13.5" thickBot="1">
      <c r="A9" s="205"/>
      <c r="B9" s="206" t="s">
        <v>79</v>
      </c>
      <c r="C9" s="206"/>
      <c r="D9" s="207"/>
      <c r="E9" s="208">
        <f>SUM(E7:E8)</f>
        <v>0</v>
      </c>
      <c r="F9" s="209">
        <f>SUM(F7:F8)</f>
        <v>0</v>
      </c>
      <c r="G9" s="209">
        <f>SUM(G7:G8)</f>
        <v>0</v>
      </c>
      <c r="H9" s="209">
        <f>SUM(H7:H8)</f>
        <v>0</v>
      </c>
      <c r="I9" s="210">
        <f>SUM(I7:I8)</f>
        <v>0</v>
      </c>
    </row>
    <row r="10" spans="1:9" ht="12.75">
      <c r="A10" s="127"/>
      <c r="B10" s="127"/>
      <c r="C10" s="127"/>
      <c r="D10" s="127"/>
      <c r="E10" s="127"/>
      <c r="F10" s="127"/>
      <c r="G10" s="127"/>
      <c r="H10" s="127"/>
      <c r="I10" s="127"/>
    </row>
    <row r="11" spans="1:57" ht="19.5" customHeight="1">
      <c r="A11" s="196" t="s">
        <v>80</v>
      </c>
      <c r="B11" s="196"/>
      <c r="C11" s="196"/>
      <c r="D11" s="196"/>
      <c r="E11" s="196"/>
      <c r="F11" s="196"/>
      <c r="G11" s="211"/>
      <c r="H11" s="196"/>
      <c r="I11" s="196"/>
      <c r="BA11" s="133"/>
      <c r="BB11" s="133"/>
      <c r="BC11" s="133"/>
      <c r="BD11" s="133"/>
      <c r="BE11" s="133"/>
    </row>
    <row r="12" ht="13.5" thickBot="1"/>
    <row r="13" spans="1:9" ht="12.75">
      <c r="A13" s="162" t="s">
        <v>81</v>
      </c>
      <c r="B13" s="163"/>
      <c r="C13" s="163"/>
      <c r="D13" s="212"/>
      <c r="E13" s="213" t="s">
        <v>82</v>
      </c>
      <c r="F13" s="214" t="s">
        <v>12</v>
      </c>
      <c r="G13" s="215" t="s">
        <v>83</v>
      </c>
      <c r="H13" s="216"/>
      <c r="I13" s="217" t="s">
        <v>82</v>
      </c>
    </row>
    <row r="14" spans="1:53" ht="12.75">
      <c r="A14" s="156" t="s">
        <v>126</v>
      </c>
      <c r="B14" s="147"/>
      <c r="C14" s="147"/>
      <c r="D14" s="218"/>
      <c r="E14" s="219"/>
      <c r="F14" s="220"/>
      <c r="G14" s="221">
        <v>0</v>
      </c>
      <c r="H14" s="222"/>
      <c r="I14" s="223">
        <f>E14+F14*G14/100</f>
        <v>0</v>
      </c>
      <c r="BA14" s="1">
        <v>0</v>
      </c>
    </row>
    <row r="15" spans="1:53" ht="12.75">
      <c r="A15" s="156" t="s">
        <v>127</v>
      </c>
      <c r="B15" s="147"/>
      <c r="C15" s="147"/>
      <c r="D15" s="218"/>
      <c r="E15" s="219"/>
      <c r="F15" s="220"/>
      <c r="G15" s="221">
        <v>0</v>
      </c>
      <c r="H15" s="222"/>
      <c r="I15" s="223">
        <f>E15+F15*G15/100</f>
        <v>0</v>
      </c>
      <c r="BA15" s="1">
        <v>1</v>
      </c>
    </row>
    <row r="16" spans="1:53" ht="12.75">
      <c r="A16" s="156" t="s">
        <v>128</v>
      </c>
      <c r="B16" s="147"/>
      <c r="C16" s="147"/>
      <c r="D16" s="218"/>
      <c r="E16" s="219"/>
      <c r="F16" s="220"/>
      <c r="G16" s="221">
        <v>0</v>
      </c>
      <c r="H16" s="222"/>
      <c r="I16" s="223">
        <f>E16+F16*G16/100</f>
        <v>0</v>
      </c>
      <c r="BA16" s="1">
        <v>1</v>
      </c>
    </row>
    <row r="17" spans="1:53" ht="12.75">
      <c r="A17" s="156" t="s">
        <v>129</v>
      </c>
      <c r="B17" s="147"/>
      <c r="C17" s="147"/>
      <c r="D17" s="218"/>
      <c r="E17" s="219"/>
      <c r="F17" s="220"/>
      <c r="G17" s="221">
        <v>0</v>
      </c>
      <c r="H17" s="222"/>
      <c r="I17" s="223">
        <f>E17+F17*G17/100</f>
        <v>0</v>
      </c>
      <c r="BA17" s="1">
        <v>2</v>
      </c>
    </row>
    <row r="18" spans="1:9" ht="13.5" thickBot="1">
      <c r="A18" s="224"/>
      <c r="B18" s="225" t="s">
        <v>84</v>
      </c>
      <c r="C18" s="226"/>
      <c r="D18" s="227"/>
      <c r="E18" s="228"/>
      <c r="F18" s="229"/>
      <c r="G18" s="229"/>
      <c r="H18" s="323">
        <f>SUM(I14:I17)</f>
        <v>0</v>
      </c>
      <c r="I18" s="324"/>
    </row>
    <row r="20" spans="2:9" ht="12.75">
      <c r="B20" s="14"/>
      <c r="F20" s="230"/>
      <c r="G20" s="231"/>
      <c r="H20" s="231"/>
      <c r="I20" s="46"/>
    </row>
    <row r="21" spans="6:9" ht="12.75">
      <c r="F21" s="230"/>
      <c r="G21" s="231"/>
      <c r="H21" s="231"/>
      <c r="I21" s="46"/>
    </row>
    <row r="22" spans="6:9" ht="12.75">
      <c r="F22" s="230"/>
      <c r="G22" s="231"/>
      <c r="H22" s="231"/>
      <c r="I22" s="46"/>
    </row>
    <row r="23" spans="6:9" ht="12.75">
      <c r="F23" s="230"/>
      <c r="G23" s="231"/>
      <c r="H23" s="231"/>
      <c r="I23" s="46"/>
    </row>
    <row r="24" spans="6:9" ht="12.75">
      <c r="F24" s="230"/>
      <c r="G24" s="231"/>
      <c r="H24" s="231"/>
      <c r="I24" s="46"/>
    </row>
    <row r="25" spans="6:9" ht="12.75">
      <c r="F25" s="230"/>
      <c r="G25" s="231"/>
      <c r="H25" s="231"/>
      <c r="I25" s="46"/>
    </row>
    <row r="26" spans="6:9" ht="12.75">
      <c r="F26" s="230"/>
      <c r="G26" s="231"/>
      <c r="H26" s="231"/>
      <c r="I26" s="46"/>
    </row>
    <row r="27" spans="6:9" ht="12.75">
      <c r="F27" s="230"/>
      <c r="G27" s="231"/>
      <c r="H27" s="231"/>
      <c r="I27" s="46"/>
    </row>
    <row r="28" spans="6:9" ht="12.75">
      <c r="F28" s="230"/>
      <c r="G28" s="231"/>
      <c r="H28" s="231"/>
      <c r="I28" s="46"/>
    </row>
    <row r="29" spans="6:9" ht="12.75">
      <c r="F29" s="230"/>
      <c r="G29" s="231"/>
      <c r="H29" s="231"/>
      <c r="I29" s="46"/>
    </row>
    <row r="30" spans="6:9" ht="12.75">
      <c r="F30" s="230"/>
      <c r="G30" s="231"/>
      <c r="H30" s="231"/>
      <c r="I30" s="46"/>
    </row>
    <row r="31" spans="6:9" ht="12.75">
      <c r="F31" s="230"/>
      <c r="G31" s="231"/>
      <c r="H31" s="231"/>
      <c r="I31" s="46"/>
    </row>
    <row r="32" spans="6:9" ht="12.75">
      <c r="F32" s="230"/>
      <c r="G32" s="231"/>
      <c r="H32" s="231"/>
      <c r="I32" s="46"/>
    </row>
    <row r="33" spans="6:9" ht="12.75">
      <c r="F33" s="230"/>
      <c r="G33" s="231"/>
      <c r="H33" s="231"/>
      <c r="I33" s="46"/>
    </row>
    <row r="34" spans="6:9" ht="12.75">
      <c r="F34" s="230"/>
      <c r="G34" s="231"/>
      <c r="H34" s="231"/>
      <c r="I34" s="46"/>
    </row>
    <row r="35" spans="6:9" ht="12.75">
      <c r="F35" s="230"/>
      <c r="G35" s="231"/>
      <c r="H35" s="231"/>
      <c r="I35" s="46"/>
    </row>
    <row r="36" spans="6:9" ht="12.75">
      <c r="F36" s="230"/>
      <c r="G36" s="231"/>
      <c r="H36" s="231"/>
      <c r="I36" s="46"/>
    </row>
    <row r="37" spans="6:9" ht="12.75">
      <c r="F37" s="230"/>
      <c r="G37" s="231"/>
      <c r="H37" s="231"/>
      <c r="I37" s="46"/>
    </row>
    <row r="38" spans="6:9" ht="12.75">
      <c r="F38" s="230"/>
      <c r="G38" s="231"/>
      <c r="H38" s="231"/>
      <c r="I38" s="46"/>
    </row>
    <row r="39" spans="6:9" ht="12.75">
      <c r="F39" s="230"/>
      <c r="G39" s="231"/>
      <c r="H39" s="231"/>
      <c r="I39" s="46"/>
    </row>
    <row r="40" spans="6:9" ht="12.75">
      <c r="F40" s="230"/>
      <c r="G40" s="231"/>
      <c r="H40" s="231"/>
      <c r="I40" s="46"/>
    </row>
    <row r="41" spans="6:9" ht="12.75">
      <c r="F41" s="230"/>
      <c r="G41" s="231"/>
      <c r="H41" s="231"/>
      <c r="I41" s="46"/>
    </row>
    <row r="42" spans="6:9" ht="12.75">
      <c r="F42" s="230"/>
      <c r="G42" s="231"/>
      <c r="H42" s="231"/>
      <c r="I42" s="46"/>
    </row>
    <row r="43" spans="6:9" ht="12.75">
      <c r="F43" s="230"/>
      <c r="G43" s="231"/>
      <c r="H43" s="231"/>
      <c r="I43" s="46"/>
    </row>
    <row r="44" spans="6:9" ht="12.75">
      <c r="F44" s="230"/>
      <c r="G44" s="231"/>
      <c r="H44" s="231"/>
      <c r="I44" s="46"/>
    </row>
    <row r="45" spans="6:9" ht="12.75">
      <c r="F45" s="230"/>
      <c r="G45" s="231"/>
      <c r="H45" s="231"/>
      <c r="I45" s="46"/>
    </row>
    <row r="46" spans="6:9" ht="12.75">
      <c r="F46" s="230"/>
      <c r="G46" s="231"/>
      <c r="H46" s="231"/>
      <c r="I46" s="46"/>
    </row>
    <row r="47" spans="6:9" ht="12.75">
      <c r="F47" s="230"/>
      <c r="G47" s="231"/>
      <c r="H47" s="231"/>
      <c r="I47" s="46"/>
    </row>
    <row r="48" spans="6:9" ht="12.75">
      <c r="F48" s="230"/>
      <c r="G48" s="231"/>
      <c r="H48" s="231"/>
      <c r="I48" s="46"/>
    </row>
    <row r="49" spans="6:9" ht="12.75">
      <c r="F49" s="230"/>
      <c r="G49" s="231"/>
      <c r="H49" s="231"/>
      <c r="I49" s="46"/>
    </row>
    <row r="50" spans="6:9" ht="12.75">
      <c r="F50" s="230"/>
      <c r="G50" s="231"/>
      <c r="H50" s="231"/>
      <c r="I50" s="46"/>
    </row>
    <row r="51" spans="6:9" ht="12.75">
      <c r="F51" s="230"/>
      <c r="G51" s="231"/>
      <c r="H51" s="231"/>
      <c r="I51" s="46"/>
    </row>
    <row r="52" spans="6:9" ht="12.75">
      <c r="F52" s="230"/>
      <c r="G52" s="231"/>
      <c r="H52" s="231"/>
      <c r="I52" s="46"/>
    </row>
    <row r="53" spans="6:9" ht="12.75">
      <c r="F53" s="230"/>
      <c r="G53" s="231"/>
      <c r="H53" s="231"/>
      <c r="I53" s="46"/>
    </row>
    <row r="54" spans="6:9" ht="12.75">
      <c r="F54" s="230"/>
      <c r="G54" s="231"/>
      <c r="H54" s="231"/>
      <c r="I54" s="46"/>
    </row>
    <row r="55" spans="6:9" ht="12.75">
      <c r="F55" s="230"/>
      <c r="G55" s="231"/>
      <c r="H55" s="231"/>
      <c r="I55" s="46"/>
    </row>
    <row r="56" spans="6:9" ht="12.75">
      <c r="F56" s="230"/>
      <c r="G56" s="231"/>
      <c r="H56" s="231"/>
      <c r="I56" s="46"/>
    </row>
    <row r="57" spans="6:9" ht="12.75">
      <c r="F57" s="230"/>
      <c r="G57" s="231"/>
      <c r="H57" s="231"/>
      <c r="I57" s="46"/>
    </row>
    <row r="58" spans="6:9" ht="12.75">
      <c r="F58" s="230"/>
      <c r="G58" s="231"/>
      <c r="H58" s="231"/>
      <c r="I58" s="46"/>
    </row>
    <row r="59" spans="6:9" ht="12.75">
      <c r="F59" s="230"/>
      <c r="G59" s="231"/>
      <c r="H59" s="231"/>
      <c r="I59" s="46"/>
    </row>
    <row r="60" spans="6:9" ht="12.75">
      <c r="F60" s="230"/>
      <c r="G60" s="231"/>
      <c r="H60" s="231"/>
      <c r="I60" s="46"/>
    </row>
    <row r="61" spans="6:9" ht="12.75">
      <c r="F61" s="230"/>
      <c r="G61" s="231"/>
      <c r="H61" s="231"/>
      <c r="I61" s="46"/>
    </row>
    <row r="62" spans="6:9" ht="12.75">
      <c r="F62" s="230"/>
      <c r="G62" s="231"/>
      <c r="H62" s="231"/>
      <c r="I62" s="46"/>
    </row>
    <row r="63" spans="6:9" ht="12.75">
      <c r="F63" s="230"/>
      <c r="G63" s="231"/>
      <c r="H63" s="231"/>
      <c r="I63" s="46"/>
    </row>
    <row r="64" spans="6:9" ht="12.75">
      <c r="F64" s="230"/>
      <c r="G64" s="231"/>
      <c r="H64" s="231"/>
      <c r="I64" s="46"/>
    </row>
    <row r="65" spans="6:9" ht="12.75">
      <c r="F65" s="230"/>
      <c r="G65" s="231"/>
      <c r="H65" s="231"/>
      <c r="I65" s="46"/>
    </row>
    <row r="66" spans="6:9" ht="12.75">
      <c r="F66" s="230"/>
      <c r="G66" s="231"/>
      <c r="H66" s="231"/>
      <c r="I66" s="46"/>
    </row>
    <row r="67" spans="6:9" ht="12.75">
      <c r="F67" s="230"/>
      <c r="G67" s="231"/>
      <c r="H67" s="231"/>
      <c r="I67" s="46"/>
    </row>
    <row r="68" spans="6:9" ht="12.75">
      <c r="F68" s="230"/>
      <c r="G68" s="231"/>
      <c r="H68" s="231"/>
      <c r="I68" s="46"/>
    </row>
    <row r="69" spans="6:9" ht="12.75">
      <c r="F69" s="230"/>
      <c r="G69" s="231"/>
      <c r="H69" s="231"/>
      <c r="I69" s="46"/>
    </row>
  </sheetData>
  <sheetProtection/>
  <mergeCells count="4">
    <mergeCell ref="A1:B1"/>
    <mergeCell ref="A2:B2"/>
    <mergeCell ref="G2:I2"/>
    <mergeCell ref="H18:I18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B90"/>
  <sheetViews>
    <sheetView showGridLines="0" showZeros="0" tabSelected="1" zoomScaleSheetLayoutView="100" zoomScalePageLayoutView="0" workbookViewId="0" topLeftCell="A1">
      <selection activeCell="C10" sqref="C10"/>
    </sheetView>
  </sheetViews>
  <sheetFormatPr defaultColWidth="9.00390625" defaultRowHeight="12.75"/>
  <cols>
    <col min="1" max="1" width="4.375" style="232" customWidth="1"/>
    <col min="2" max="2" width="11.625" style="232" customWidth="1"/>
    <col min="3" max="3" width="40.375" style="232" customWidth="1"/>
    <col min="4" max="4" width="5.625" style="232" customWidth="1"/>
    <col min="5" max="5" width="8.625" style="242" customWidth="1"/>
    <col min="6" max="6" width="9.875" style="232" customWidth="1"/>
    <col min="7" max="7" width="13.875" style="232" customWidth="1"/>
    <col min="8" max="8" width="11.75390625" style="232" hidden="1" customWidth="1"/>
    <col min="9" max="9" width="11.625" style="232" hidden="1" customWidth="1"/>
    <col min="10" max="10" width="11.00390625" style="232" hidden="1" customWidth="1"/>
    <col min="11" max="11" width="10.375" style="232" hidden="1" customWidth="1"/>
    <col min="12" max="12" width="75.375" style="232" customWidth="1"/>
    <col min="13" max="13" width="45.25390625" style="232" customWidth="1"/>
    <col min="14" max="16384" width="9.125" style="232" customWidth="1"/>
  </cols>
  <sheetData>
    <row r="1" spans="1:7" ht="15.75">
      <c r="A1" s="325" t="s">
        <v>103</v>
      </c>
      <c r="B1" s="325"/>
      <c r="C1" s="325"/>
      <c r="D1" s="325"/>
      <c r="E1" s="325"/>
      <c r="F1" s="325"/>
      <c r="G1" s="325"/>
    </row>
    <row r="2" spans="2:7" ht="14.25" customHeight="1" thickBot="1">
      <c r="B2" s="233"/>
      <c r="C2" s="234"/>
      <c r="D2" s="234"/>
      <c r="E2" s="235"/>
      <c r="F2" s="234"/>
      <c r="G2" s="234"/>
    </row>
    <row r="3" spans="1:7" ht="13.5" thickTop="1">
      <c r="A3" s="316" t="s">
        <v>2</v>
      </c>
      <c r="B3" s="317"/>
      <c r="C3" s="186" t="s">
        <v>106</v>
      </c>
      <c r="D3" s="236"/>
      <c r="E3" s="237" t="s">
        <v>85</v>
      </c>
      <c r="F3" s="238" t="str">
        <f>'001 001 Rek'!H1</f>
        <v>001</v>
      </c>
      <c r="G3" s="239"/>
    </row>
    <row r="4" spans="1:7" ht="13.5" thickBot="1">
      <c r="A4" s="326" t="s">
        <v>76</v>
      </c>
      <c r="B4" s="319"/>
      <c r="C4" s="192" t="s">
        <v>109</v>
      </c>
      <c r="D4" s="240"/>
      <c r="E4" s="327" t="str">
        <f>'001 001 Rek'!G2</f>
        <v>Vedlejší a ostatní náklady</v>
      </c>
      <c r="F4" s="328"/>
      <c r="G4" s="329"/>
    </row>
    <row r="5" spans="1:7" ht="13.5" thickTop="1">
      <c r="A5" s="241"/>
      <c r="G5" s="243"/>
    </row>
    <row r="6" spans="1:11" ht="27" customHeight="1">
      <c r="A6" s="244" t="s">
        <v>86</v>
      </c>
      <c r="B6" s="245" t="s">
        <v>87</v>
      </c>
      <c r="C6" s="245" t="s">
        <v>88</v>
      </c>
      <c r="D6" s="245" t="s">
        <v>89</v>
      </c>
      <c r="E6" s="246" t="s">
        <v>90</v>
      </c>
      <c r="F6" s="245" t="s">
        <v>91</v>
      </c>
      <c r="G6" s="247" t="s">
        <v>92</v>
      </c>
      <c r="H6" s="248" t="s">
        <v>93</v>
      </c>
      <c r="I6" s="248" t="s">
        <v>94</v>
      </c>
      <c r="J6" s="248" t="s">
        <v>95</v>
      </c>
      <c r="K6" s="248" t="s">
        <v>96</v>
      </c>
    </row>
    <row r="7" spans="1:15" ht="12.75">
      <c r="A7" s="249" t="s">
        <v>97</v>
      </c>
      <c r="B7" s="250" t="s">
        <v>110</v>
      </c>
      <c r="C7" s="251" t="s">
        <v>111</v>
      </c>
      <c r="D7" s="252"/>
      <c r="E7" s="253"/>
      <c r="F7" s="253"/>
      <c r="G7" s="254"/>
      <c r="H7" s="255"/>
      <c r="I7" s="256"/>
      <c r="J7" s="257"/>
      <c r="K7" s="258"/>
      <c r="O7" s="259">
        <v>1</v>
      </c>
    </row>
    <row r="8" spans="1:80" ht="12.75">
      <c r="A8" s="260">
        <v>1</v>
      </c>
      <c r="B8" s="261" t="s">
        <v>98</v>
      </c>
      <c r="C8" s="262" t="s">
        <v>113</v>
      </c>
      <c r="D8" s="263" t="s">
        <v>114</v>
      </c>
      <c r="E8" s="264">
        <v>1</v>
      </c>
      <c r="F8" s="264">
        <v>0</v>
      </c>
      <c r="G8" s="265">
        <f>E8*F8</f>
        <v>0</v>
      </c>
      <c r="H8" s="266">
        <v>0</v>
      </c>
      <c r="I8" s="267">
        <f>E8*H8</f>
        <v>0</v>
      </c>
      <c r="J8" s="266"/>
      <c r="K8" s="267">
        <f>E8*J8</f>
        <v>0</v>
      </c>
      <c r="O8" s="259">
        <v>2</v>
      </c>
      <c r="AA8" s="232">
        <v>12</v>
      </c>
      <c r="AB8" s="232">
        <v>0</v>
      </c>
      <c r="AC8" s="232">
        <v>4</v>
      </c>
      <c r="AZ8" s="232">
        <v>1</v>
      </c>
      <c r="BA8" s="232">
        <f>IF(AZ8=1,G8,0)</f>
        <v>0</v>
      </c>
      <c r="BB8" s="232">
        <f>IF(AZ8=2,G8,0)</f>
        <v>0</v>
      </c>
      <c r="BC8" s="232">
        <f>IF(AZ8=3,G8,0)</f>
        <v>0</v>
      </c>
      <c r="BD8" s="232">
        <f>IF(AZ8=4,G8,0)</f>
        <v>0</v>
      </c>
      <c r="BE8" s="232">
        <f>IF(AZ8=5,G8,0)</f>
        <v>0</v>
      </c>
      <c r="CA8" s="259">
        <v>12</v>
      </c>
      <c r="CB8" s="259">
        <v>0</v>
      </c>
    </row>
    <row r="9" spans="1:80" ht="22.5">
      <c r="A9" s="260">
        <v>2</v>
      </c>
      <c r="B9" s="261" t="s">
        <v>115</v>
      </c>
      <c r="C9" s="262" t="s">
        <v>116</v>
      </c>
      <c r="D9" s="263" t="s">
        <v>114</v>
      </c>
      <c r="E9" s="264">
        <v>1</v>
      </c>
      <c r="F9" s="264">
        <v>0</v>
      </c>
      <c r="G9" s="265">
        <f>E9*F9</f>
        <v>0</v>
      </c>
      <c r="H9" s="266">
        <v>0</v>
      </c>
      <c r="I9" s="267">
        <f>E9*H9</f>
        <v>0</v>
      </c>
      <c r="J9" s="266"/>
      <c r="K9" s="267">
        <f>E9*J9</f>
        <v>0</v>
      </c>
      <c r="O9" s="259">
        <v>2</v>
      </c>
      <c r="AA9" s="232">
        <v>12</v>
      </c>
      <c r="AB9" s="232">
        <v>0</v>
      </c>
      <c r="AC9" s="232">
        <v>5</v>
      </c>
      <c r="AZ9" s="232">
        <v>1</v>
      </c>
      <c r="BA9" s="232">
        <f>IF(AZ9=1,G9,0)</f>
        <v>0</v>
      </c>
      <c r="BB9" s="232">
        <f>IF(AZ9=2,G9,0)</f>
        <v>0</v>
      </c>
      <c r="BC9" s="232">
        <f>IF(AZ9=3,G9,0)</f>
        <v>0</v>
      </c>
      <c r="BD9" s="232">
        <f>IF(AZ9=4,G9,0)</f>
        <v>0</v>
      </c>
      <c r="BE9" s="232">
        <f>IF(AZ9=5,G9,0)</f>
        <v>0</v>
      </c>
      <c r="CA9" s="259">
        <v>12</v>
      </c>
      <c r="CB9" s="259">
        <v>0</v>
      </c>
    </row>
    <row r="10" spans="1:80" ht="22.5">
      <c r="A10" s="260">
        <v>3</v>
      </c>
      <c r="B10" s="261" t="s">
        <v>117</v>
      </c>
      <c r="C10" s="262" t="s">
        <v>249</v>
      </c>
      <c r="D10" s="263" t="s">
        <v>114</v>
      </c>
      <c r="E10" s="264">
        <v>1</v>
      </c>
      <c r="F10" s="264">
        <v>0</v>
      </c>
      <c r="G10" s="265">
        <f>E10*F10</f>
        <v>0</v>
      </c>
      <c r="H10" s="266">
        <v>0</v>
      </c>
      <c r="I10" s="267">
        <f>E10*H10</f>
        <v>0</v>
      </c>
      <c r="J10" s="266"/>
      <c r="K10" s="267">
        <f>E10*J10</f>
        <v>0</v>
      </c>
      <c r="O10" s="259">
        <v>2</v>
      </c>
      <c r="AA10" s="232">
        <v>12</v>
      </c>
      <c r="AB10" s="232">
        <v>0</v>
      </c>
      <c r="AC10" s="232">
        <v>1</v>
      </c>
      <c r="AZ10" s="232">
        <v>1</v>
      </c>
      <c r="BA10" s="232">
        <f>IF(AZ10=1,G10,0)</f>
        <v>0</v>
      </c>
      <c r="BB10" s="232">
        <f>IF(AZ10=2,G10,0)</f>
        <v>0</v>
      </c>
      <c r="BC10" s="232">
        <f>IF(AZ10=3,G10,0)</f>
        <v>0</v>
      </c>
      <c r="BD10" s="232">
        <f>IF(AZ10=4,G10,0)</f>
        <v>0</v>
      </c>
      <c r="BE10" s="232">
        <f>IF(AZ10=5,G10,0)</f>
        <v>0</v>
      </c>
      <c r="CA10" s="259">
        <v>12</v>
      </c>
      <c r="CB10" s="259">
        <v>0</v>
      </c>
    </row>
    <row r="11" spans="1:80" ht="12.75">
      <c r="A11" s="260">
        <v>4</v>
      </c>
      <c r="B11" s="261" t="s">
        <v>118</v>
      </c>
      <c r="C11" s="262" t="s">
        <v>119</v>
      </c>
      <c r="D11" s="263" t="s">
        <v>114</v>
      </c>
      <c r="E11" s="264">
        <v>1</v>
      </c>
      <c r="F11" s="264">
        <v>0</v>
      </c>
      <c r="G11" s="265">
        <f>E11*F11</f>
        <v>0</v>
      </c>
      <c r="H11" s="266">
        <v>0</v>
      </c>
      <c r="I11" s="267">
        <f>E11*H11</f>
        <v>0</v>
      </c>
      <c r="J11" s="266"/>
      <c r="K11" s="267">
        <f>E11*J11</f>
        <v>0</v>
      </c>
      <c r="O11" s="259">
        <v>2</v>
      </c>
      <c r="AA11" s="232">
        <v>12</v>
      </c>
      <c r="AB11" s="232">
        <v>0</v>
      </c>
      <c r="AC11" s="232">
        <v>6</v>
      </c>
      <c r="AZ11" s="232">
        <v>1</v>
      </c>
      <c r="BA11" s="232">
        <f>IF(AZ11=1,G11,0)</f>
        <v>0</v>
      </c>
      <c r="BB11" s="232">
        <f>IF(AZ11=2,G11,0)</f>
        <v>0</v>
      </c>
      <c r="BC11" s="232">
        <f>IF(AZ11=3,G11,0)</f>
        <v>0</v>
      </c>
      <c r="BD11" s="232">
        <f>IF(AZ11=4,G11,0)</f>
        <v>0</v>
      </c>
      <c r="BE11" s="232">
        <f>IF(AZ11=5,G11,0)</f>
        <v>0</v>
      </c>
      <c r="CA11" s="259">
        <v>12</v>
      </c>
      <c r="CB11" s="259">
        <v>0</v>
      </c>
    </row>
    <row r="12" spans="1:57" ht="12.75">
      <c r="A12" s="277"/>
      <c r="B12" s="278" t="s">
        <v>101</v>
      </c>
      <c r="C12" s="279" t="s">
        <v>112</v>
      </c>
      <c r="D12" s="280"/>
      <c r="E12" s="281"/>
      <c r="F12" s="282"/>
      <c r="G12" s="283">
        <f>SUM(G7:G11)</f>
        <v>0</v>
      </c>
      <c r="H12" s="284"/>
      <c r="I12" s="285">
        <f>SUM(I7:I11)</f>
        <v>0</v>
      </c>
      <c r="J12" s="284"/>
      <c r="K12" s="285">
        <f>SUM(K7:K11)</f>
        <v>0</v>
      </c>
      <c r="O12" s="259">
        <v>4</v>
      </c>
      <c r="BA12" s="286">
        <f>SUM(BA7:BA11)</f>
        <v>0</v>
      </c>
      <c r="BB12" s="286">
        <f>SUM(BB7:BB11)</f>
        <v>0</v>
      </c>
      <c r="BC12" s="286">
        <f>SUM(BC7:BC11)</f>
        <v>0</v>
      </c>
      <c r="BD12" s="286">
        <f>SUM(BD7:BD11)</f>
        <v>0</v>
      </c>
      <c r="BE12" s="286">
        <f>SUM(BE7:BE11)</f>
        <v>0</v>
      </c>
    </row>
    <row r="13" spans="1:15" ht="12.75">
      <c r="A13" s="249" t="s">
        <v>97</v>
      </c>
      <c r="B13" s="250" t="s">
        <v>120</v>
      </c>
      <c r="C13" s="251" t="s">
        <v>121</v>
      </c>
      <c r="D13" s="252"/>
      <c r="E13" s="253"/>
      <c r="F13" s="253"/>
      <c r="G13" s="254"/>
      <c r="H13" s="255"/>
      <c r="I13" s="256"/>
      <c r="J13" s="257"/>
      <c r="K13" s="258"/>
      <c r="O13" s="259">
        <v>1</v>
      </c>
    </row>
    <row r="14" spans="1:80" ht="12.75">
      <c r="A14" s="260">
        <v>5</v>
      </c>
      <c r="B14" s="261" t="s">
        <v>98</v>
      </c>
      <c r="C14" s="262" t="s">
        <v>123</v>
      </c>
      <c r="D14" s="263" t="s">
        <v>114</v>
      </c>
      <c r="E14" s="264">
        <v>1</v>
      </c>
      <c r="F14" s="264">
        <v>0</v>
      </c>
      <c r="G14" s="265">
        <f>E14*F14</f>
        <v>0</v>
      </c>
      <c r="H14" s="266">
        <v>0</v>
      </c>
      <c r="I14" s="267">
        <f>E14*H14</f>
        <v>0</v>
      </c>
      <c r="J14" s="266"/>
      <c r="K14" s="267">
        <f>E14*J14</f>
        <v>0</v>
      </c>
      <c r="O14" s="259">
        <v>2</v>
      </c>
      <c r="AA14" s="232">
        <v>12</v>
      </c>
      <c r="AB14" s="232">
        <v>0</v>
      </c>
      <c r="AC14" s="232">
        <v>2</v>
      </c>
      <c r="AZ14" s="232">
        <v>1</v>
      </c>
      <c r="BA14" s="232">
        <f>IF(AZ14=1,G14,0)</f>
        <v>0</v>
      </c>
      <c r="BB14" s="232">
        <f>IF(AZ14=2,G14,0)</f>
        <v>0</v>
      </c>
      <c r="BC14" s="232">
        <f>IF(AZ14=3,G14,0)</f>
        <v>0</v>
      </c>
      <c r="BD14" s="232">
        <f>IF(AZ14=4,G14,0)</f>
        <v>0</v>
      </c>
      <c r="BE14" s="232">
        <f>IF(AZ14=5,G14,0)</f>
        <v>0</v>
      </c>
      <c r="CA14" s="259">
        <v>12</v>
      </c>
      <c r="CB14" s="259">
        <v>0</v>
      </c>
    </row>
    <row r="15" spans="1:80" ht="12.75">
      <c r="A15" s="260">
        <v>6</v>
      </c>
      <c r="B15" s="261" t="s">
        <v>115</v>
      </c>
      <c r="C15" s="262" t="s">
        <v>124</v>
      </c>
      <c r="D15" s="263" t="s">
        <v>114</v>
      </c>
      <c r="E15" s="264">
        <v>1</v>
      </c>
      <c r="F15" s="264">
        <v>0</v>
      </c>
      <c r="G15" s="265">
        <f>E15*F15</f>
        <v>0</v>
      </c>
      <c r="H15" s="266">
        <v>0</v>
      </c>
      <c r="I15" s="267">
        <f>E15*H15</f>
        <v>0</v>
      </c>
      <c r="J15" s="266"/>
      <c r="K15" s="267">
        <f>E15*J15</f>
        <v>0</v>
      </c>
      <c r="O15" s="259">
        <v>2</v>
      </c>
      <c r="AA15" s="232">
        <v>12</v>
      </c>
      <c r="AB15" s="232">
        <v>0</v>
      </c>
      <c r="AC15" s="232">
        <v>3</v>
      </c>
      <c r="AZ15" s="232">
        <v>1</v>
      </c>
      <c r="BA15" s="232">
        <f>IF(AZ15=1,G15,0)</f>
        <v>0</v>
      </c>
      <c r="BB15" s="232">
        <f>IF(AZ15=2,G15,0)</f>
        <v>0</v>
      </c>
      <c r="BC15" s="232">
        <f>IF(AZ15=3,G15,0)</f>
        <v>0</v>
      </c>
      <c r="BD15" s="232">
        <f>IF(AZ15=4,G15,0)</f>
        <v>0</v>
      </c>
      <c r="BE15" s="232">
        <f>IF(AZ15=5,G15,0)</f>
        <v>0</v>
      </c>
      <c r="CA15" s="259">
        <v>12</v>
      </c>
      <c r="CB15" s="259">
        <v>0</v>
      </c>
    </row>
    <row r="16" spans="1:80" ht="12.75">
      <c r="A16" s="260">
        <v>7</v>
      </c>
      <c r="B16" s="261" t="s">
        <v>117</v>
      </c>
      <c r="C16" s="262" t="s">
        <v>125</v>
      </c>
      <c r="D16" s="263" t="s">
        <v>114</v>
      </c>
      <c r="E16" s="264">
        <v>1</v>
      </c>
      <c r="F16" s="264">
        <v>0</v>
      </c>
      <c r="G16" s="265">
        <f>E16*F16</f>
        <v>0</v>
      </c>
      <c r="H16" s="266">
        <v>0</v>
      </c>
      <c r="I16" s="267">
        <f>E16*H16</f>
        <v>0</v>
      </c>
      <c r="J16" s="266"/>
      <c r="K16" s="267">
        <f>E16*J16</f>
        <v>0</v>
      </c>
      <c r="O16" s="259">
        <v>2</v>
      </c>
      <c r="AA16" s="232">
        <v>12</v>
      </c>
      <c r="AB16" s="232">
        <v>0</v>
      </c>
      <c r="AC16" s="232">
        <v>7</v>
      </c>
      <c r="AZ16" s="232">
        <v>1</v>
      </c>
      <c r="BA16" s="232">
        <f>IF(AZ16=1,G16,0)</f>
        <v>0</v>
      </c>
      <c r="BB16" s="232">
        <f>IF(AZ16=2,G16,0)</f>
        <v>0</v>
      </c>
      <c r="BC16" s="232">
        <f>IF(AZ16=3,G16,0)</f>
        <v>0</v>
      </c>
      <c r="BD16" s="232">
        <f>IF(AZ16=4,G16,0)</f>
        <v>0</v>
      </c>
      <c r="BE16" s="232">
        <f>IF(AZ16=5,G16,0)</f>
        <v>0</v>
      </c>
      <c r="CA16" s="259">
        <v>12</v>
      </c>
      <c r="CB16" s="259">
        <v>0</v>
      </c>
    </row>
    <row r="17" spans="1:57" ht="12.75">
      <c r="A17" s="277"/>
      <c r="B17" s="278" t="s">
        <v>101</v>
      </c>
      <c r="C17" s="279" t="s">
        <v>122</v>
      </c>
      <c r="D17" s="280"/>
      <c r="E17" s="281"/>
      <c r="F17" s="282"/>
      <c r="G17" s="283">
        <f>SUM(G13:G16)</f>
        <v>0</v>
      </c>
      <c r="H17" s="284"/>
      <c r="I17" s="285">
        <f>SUM(I13:I16)</f>
        <v>0</v>
      </c>
      <c r="J17" s="284"/>
      <c r="K17" s="285">
        <f>SUM(K13:K16)</f>
        <v>0</v>
      </c>
      <c r="O17" s="259">
        <v>4</v>
      </c>
      <c r="BA17" s="286">
        <f>SUM(BA13:BA16)</f>
        <v>0</v>
      </c>
      <c r="BB17" s="286">
        <f>SUM(BB13:BB16)</f>
        <v>0</v>
      </c>
      <c r="BC17" s="286">
        <f>SUM(BC13:BC16)</f>
        <v>0</v>
      </c>
      <c r="BD17" s="286">
        <f>SUM(BD13:BD16)</f>
        <v>0</v>
      </c>
      <c r="BE17" s="286">
        <f>SUM(BE13:BE16)</f>
        <v>0</v>
      </c>
    </row>
    <row r="18" ht="12.75">
      <c r="E18" s="232"/>
    </row>
    <row r="19" ht="12.75">
      <c r="E19" s="232"/>
    </row>
    <row r="20" ht="12.75">
      <c r="E20" s="232"/>
    </row>
    <row r="21" ht="12.75">
      <c r="E21" s="232"/>
    </row>
    <row r="22" ht="12.75">
      <c r="E22" s="232"/>
    </row>
    <row r="23" ht="12.75">
      <c r="E23" s="232"/>
    </row>
    <row r="24" ht="12.75">
      <c r="E24" s="232"/>
    </row>
    <row r="25" ht="12.75">
      <c r="E25" s="232"/>
    </row>
    <row r="26" ht="12.75">
      <c r="E26" s="232"/>
    </row>
    <row r="27" ht="12.75">
      <c r="E27" s="232"/>
    </row>
    <row r="28" ht="12.75">
      <c r="E28" s="232"/>
    </row>
    <row r="29" ht="12.75">
      <c r="E29" s="232"/>
    </row>
    <row r="30" ht="12.75">
      <c r="E30" s="232"/>
    </row>
    <row r="31" ht="12.75">
      <c r="E31" s="232"/>
    </row>
    <row r="32" ht="12.75">
      <c r="E32" s="232"/>
    </row>
    <row r="33" ht="12.75">
      <c r="E33" s="232"/>
    </row>
    <row r="34" ht="12.75">
      <c r="E34" s="232"/>
    </row>
    <row r="35" ht="12.75">
      <c r="E35" s="232"/>
    </row>
    <row r="36" ht="12.75">
      <c r="E36" s="232"/>
    </row>
    <row r="37" ht="12.75">
      <c r="E37" s="232"/>
    </row>
    <row r="38" ht="12.75">
      <c r="E38" s="232"/>
    </row>
    <row r="39" ht="12.75">
      <c r="E39" s="232"/>
    </row>
    <row r="40" ht="12.75">
      <c r="E40" s="232"/>
    </row>
    <row r="41" spans="1:7" ht="12.75">
      <c r="A41" s="276"/>
      <c r="B41" s="276"/>
      <c r="C41" s="276"/>
      <c r="D41" s="276"/>
      <c r="E41" s="276"/>
      <c r="F41" s="276"/>
      <c r="G41" s="276"/>
    </row>
    <row r="42" spans="1:7" ht="12.75">
      <c r="A42" s="276"/>
      <c r="B42" s="276"/>
      <c r="C42" s="276"/>
      <c r="D42" s="276"/>
      <c r="E42" s="276"/>
      <c r="F42" s="276"/>
      <c r="G42" s="276"/>
    </row>
    <row r="43" spans="1:7" ht="12.75">
      <c r="A43" s="276"/>
      <c r="B43" s="276"/>
      <c r="C43" s="276"/>
      <c r="D43" s="276"/>
      <c r="E43" s="276"/>
      <c r="F43" s="276"/>
      <c r="G43" s="276"/>
    </row>
    <row r="44" spans="1:7" ht="12.75">
      <c r="A44" s="276"/>
      <c r="B44" s="276"/>
      <c r="C44" s="276"/>
      <c r="D44" s="276"/>
      <c r="E44" s="276"/>
      <c r="F44" s="276"/>
      <c r="G44" s="276"/>
    </row>
    <row r="45" ht="12.75">
      <c r="E45" s="232"/>
    </row>
    <row r="46" ht="12.75">
      <c r="E46" s="232"/>
    </row>
    <row r="47" ht="12.75">
      <c r="E47" s="232"/>
    </row>
    <row r="48" ht="12.75">
      <c r="E48" s="232"/>
    </row>
    <row r="49" ht="12.75">
      <c r="E49" s="232"/>
    </row>
    <row r="50" ht="12.75">
      <c r="E50" s="232"/>
    </row>
    <row r="51" ht="12.75">
      <c r="E51" s="232"/>
    </row>
    <row r="52" ht="12.75">
      <c r="E52" s="232"/>
    </row>
    <row r="53" ht="12.75">
      <c r="E53" s="232"/>
    </row>
    <row r="54" ht="12.75">
      <c r="E54" s="232"/>
    </row>
    <row r="55" ht="12.75">
      <c r="E55" s="232"/>
    </row>
    <row r="56" ht="12.75">
      <c r="E56" s="232"/>
    </row>
    <row r="57" ht="12.75">
      <c r="E57" s="232"/>
    </row>
    <row r="58" ht="12.75">
      <c r="E58" s="232"/>
    </row>
    <row r="59" ht="12.75">
      <c r="E59" s="232"/>
    </row>
    <row r="60" ht="12.75">
      <c r="E60" s="232"/>
    </row>
    <row r="61" ht="12.75">
      <c r="E61" s="232"/>
    </row>
    <row r="62" ht="12.75">
      <c r="E62" s="232"/>
    </row>
    <row r="63" ht="12.75">
      <c r="E63" s="232"/>
    </row>
    <row r="64" ht="12.75">
      <c r="E64" s="232"/>
    </row>
    <row r="65" ht="12.75">
      <c r="E65" s="232"/>
    </row>
    <row r="66" ht="12.75">
      <c r="E66" s="232"/>
    </row>
    <row r="67" ht="12.75">
      <c r="E67" s="232"/>
    </row>
    <row r="68" ht="12.75">
      <c r="E68" s="232"/>
    </row>
    <row r="69" ht="12.75">
      <c r="E69" s="232"/>
    </row>
    <row r="70" ht="12.75">
      <c r="E70" s="232"/>
    </row>
    <row r="71" ht="12.75">
      <c r="E71" s="232"/>
    </row>
    <row r="72" ht="12.75">
      <c r="E72" s="232"/>
    </row>
    <row r="73" ht="12.75">
      <c r="E73" s="232"/>
    </row>
    <row r="74" ht="12.75">
      <c r="E74" s="232"/>
    </row>
    <row r="75" ht="12.75">
      <c r="E75" s="232"/>
    </row>
    <row r="76" spans="1:2" ht="12.75">
      <c r="A76" s="287"/>
      <c r="B76" s="287"/>
    </row>
    <row r="77" spans="1:7" ht="12.75">
      <c r="A77" s="276"/>
      <c r="B77" s="276"/>
      <c r="C77" s="288"/>
      <c r="D77" s="288"/>
      <c r="E77" s="289"/>
      <c r="F77" s="288"/>
      <c r="G77" s="290"/>
    </row>
    <row r="78" spans="1:7" ht="12.75">
      <c r="A78" s="291"/>
      <c r="B78" s="291"/>
      <c r="C78" s="276"/>
      <c r="D78" s="276"/>
      <c r="E78" s="292"/>
      <c r="F78" s="276"/>
      <c r="G78" s="276"/>
    </row>
    <row r="79" spans="1:7" ht="12.75">
      <c r="A79" s="276"/>
      <c r="B79" s="276"/>
      <c r="C79" s="276"/>
      <c r="D79" s="276"/>
      <c r="E79" s="292"/>
      <c r="F79" s="276"/>
      <c r="G79" s="276"/>
    </row>
    <row r="80" spans="1:7" ht="12.75">
      <c r="A80" s="276"/>
      <c r="B80" s="276"/>
      <c r="C80" s="276"/>
      <c r="D80" s="276"/>
      <c r="E80" s="292"/>
      <c r="F80" s="276"/>
      <c r="G80" s="276"/>
    </row>
    <row r="81" spans="1:7" ht="12.75">
      <c r="A81" s="276"/>
      <c r="B81" s="276"/>
      <c r="C81" s="276"/>
      <c r="D81" s="276"/>
      <c r="E81" s="292"/>
      <c r="F81" s="276"/>
      <c r="G81" s="276"/>
    </row>
    <row r="82" spans="1:7" ht="12.75">
      <c r="A82" s="276"/>
      <c r="B82" s="276"/>
      <c r="C82" s="276"/>
      <c r="D82" s="276"/>
      <c r="E82" s="292"/>
      <c r="F82" s="276"/>
      <c r="G82" s="276"/>
    </row>
    <row r="83" spans="1:7" ht="12.75">
      <c r="A83" s="276"/>
      <c r="B83" s="276"/>
      <c r="C83" s="276"/>
      <c r="D83" s="276"/>
      <c r="E83" s="292"/>
      <c r="F83" s="276"/>
      <c r="G83" s="276"/>
    </row>
    <row r="84" spans="1:7" ht="12.75">
      <c r="A84" s="276"/>
      <c r="B84" s="276"/>
      <c r="C84" s="276"/>
      <c r="D84" s="276"/>
      <c r="E84" s="292"/>
      <c r="F84" s="276"/>
      <c r="G84" s="276"/>
    </row>
    <row r="85" spans="1:7" ht="12.75">
      <c r="A85" s="276"/>
      <c r="B85" s="276"/>
      <c r="C85" s="276"/>
      <c r="D85" s="276"/>
      <c r="E85" s="292"/>
      <c r="F85" s="276"/>
      <c r="G85" s="276"/>
    </row>
    <row r="86" spans="1:7" ht="12.75">
      <c r="A86" s="276"/>
      <c r="B86" s="276"/>
      <c r="C86" s="276"/>
      <c r="D86" s="276"/>
      <c r="E86" s="292"/>
      <c r="F86" s="276"/>
      <c r="G86" s="276"/>
    </row>
    <row r="87" spans="1:7" ht="12.75">
      <c r="A87" s="276"/>
      <c r="B87" s="276"/>
      <c r="C87" s="276"/>
      <c r="D87" s="276"/>
      <c r="E87" s="292"/>
      <c r="F87" s="276"/>
      <c r="G87" s="276"/>
    </row>
    <row r="88" spans="1:7" ht="12.75">
      <c r="A88" s="276"/>
      <c r="B88" s="276"/>
      <c r="C88" s="276"/>
      <c r="D88" s="276"/>
      <c r="E88" s="292"/>
      <c r="F88" s="276"/>
      <c r="G88" s="276"/>
    </row>
    <row r="89" spans="1:7" ht="12.75">
      <c r="A89" s="276"/>
      <c r="B89" s="276"/>
      <c r="C89" s="276"/>
      <c r="D89" s="276"/>
      <c r="E89" s="292"/>
      <c r="F89" s="276"/>
      <c r="G89" s="276"/>
    </row>
    <row r="90" spans="1:7" ht="12.75">
      <c r="A90" s="276"/>
      <c r="B90" s="276"/>
      <c r="C90" s="276"/>
      <c r="D90" s="276"/>
      <c r="E90" s="292"/>
      <c r="F90" s="276"/>
      <c r="G90" s="276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E51"/>
  <sheetViews>
    <sheetView zoomScalePageLayoutView="0" workbookViewId="0" topLeftCell="A1">
      <selection activeCell="B37" sqref="B37:G45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93" t="s">
        <v>102</v>
      </c>
      <c r="B1" s="94"/>
      <c r="C1" s="94"/>
      <c r="D1" s="94"/>
      <c r="E1" s="94"/>
      <c r="F1" s="94"/>
      <c r="G1" s="94"/>
    </row>
    <row r="2" spans="1:7" ht="12.75" customHeight="1">
      <c r="A2" s="95" t="s">
        <v>32</v>
      </c>
      <c r="B2" s="96"/>
      <c r="C2" s="97" t="s">
        <v>133</v>
      </c>
      <c r="D2" s="97" t="s">
        <v>136</v>
      </c>
      <c r="E2" s="98"/>
      <c r="F2" s="99" t="s">
        <v>33</v>
      </c>
      <c r="G2" s="100"/>
    </row>
    <row r="3" spans="1:7" ht="3" customHeight="1" hidden="1">
      <c r="A3" s="101"/>
      <c r="B3" s="102"/>
      <c r="C3" s="103"/>
      <c r="D3" s="103"/>
      <c r="E3" s="104"/>
      <c r="F3" s="105"/>
      <c r="G3" s="106"/>
    </row>
    <row r="4" spans="1:7" ht="12" customHeight="1">
      <c r="A4" s="107" t="s">
        <v>34</v>
      </c>
      <c r="B4" s="102"/>
      <c r="C4" s="103"/>
      <c r="D4" s="103"/>
      <c r="E4" s="104"/>
      <c r="F4" s="105" t="s">
        <v>35</v>
      </c>
      <c r="G4" s="108"/>
    </row>
    <row r="5" spans="1:7" ht="12.75" customHeight="1">
      <c r="A5" s="109" t="s">
        <v>133</v>
      </c>
      <c r="B5" s="110"/>
      <c r="C5" s="111" t="s">
        <v>134</v>
      </c>
      <c r="D5" s="112"/>
      <c r="E5" s="110"/>
      <c r="F5" s="105" t="s">
        <v>36</v>
      </c>
      <c r="G5" s="106"/>
    </row>
    <row r="6" spans="1:15" ht="12.75" customHeight="1">
      <c r="A6" s="107" t="s">
        <v>37</v>
      </c>
      <c r="B6" s="102"/>
      <c r="C6" s="103"/>
      <c r="D6" s="103"/>
      <c r="E6" s="104"/>
      <c r="F6" s="113" t="s">
        <v>38</v>
      </c>
      <c r="G6" s="114"/>
      <c r="O6" s="115"/>
    </row>
    <row r="7" spans="1:7" ht="12.75" customHeight="1">
      <c r="A7" s="116" t="s">
        <v>104</v>
      </c>
      <c r="B7" s="117"/>
      <c r="C7" s="118" t="s">
        <v>105</v>
      </c>
      <c r="D7" s="119"/>
      <c r="E7" s="119"/>
      <c r="F7" s="120" t="s">
        <v>39</v>
      </c>
      <c r="G7" s="114">
        <f>IF(G6=0,,ROUND((F30+F32)/G6,1))</f>
        <v>0</v>
      </c>
    </row>
    <row r="8" spans="1:9" ht="12.75">
      <c r="A8" s="121" t="s">
        <v>40</v>
      </c>
      <c r="B8" s="105"/>
      <c r="C8" s="311"/>
      <c r="D8" s="311"/>
      <c r="E8" s="312"/>
      <c r="F8" s="122" t="s">
        <v>41</v>
      </c>
      <c r="G8" s="123"/>
      <c r="H8" s="124"/>
      <c r="I8" s="125"/>
    </row>
    <row r="9" spans="1:8" ht="12.75">
      <c r="A9" s="121" t="s">
        <v>42</v>
      </c>
      <c r="B9" s="105"/>
      <c r="C9" s="311"/>
      <c r="D9" s="311"/>
      <c r="E9" s="312"/>
      <c r="F9" s="105"/>
      <c r="G9" s="126"/>
      <c r="H9" s="127"/>
    </row>
    <row r="10" spans="1:8" ht="12.75">
      <c r="A10" s="121" t="s">
        <v>43</v>
      </c>
      <c r="B10" s="105"/>
      <c r="C10" s="311" t="s">
        <v>132</v>
      </c>
      <c r="D10" s="311"/>
      <c r="E10" s="311"/>
      <c r="F10" s="128"/>
      <c r="G10" s="129"/>
      <c r="H10" s="130"/>
    </row>
    <row r="11" spans="1:57" ht="13.5" customHeight="1">
      <c r="A11" s="121" t="s">
        <v>44</v>
      </c>
      <c r="B11" s="105"/>
      <c r="C11" s="311" t="s">
        <v>131</v>
      </c>
      <c r="D11" s="311"/>
      <c r="E11" s="311"/>
      <c r="F11" s="131" t="s">
        <v>45</v>
      </c>
      <c r="G11" s="132"/>
      <c r="H11" s="127"/>
      <c r="BA11" s="133"/>
      <c r="BB11" s="133"/>
      <c r="BC11" s="133"/>
      <c r="BD11" s="133"/>
      <c r="BE11" s="133"/>
    </row>
    <row r="12" spans="1:8" ht="12.75" customHeight="1">
      <c r="A12" s="134" t="s">
        <v>46</v>
      </c>
      <c r="B12" s="102"/>
      <c r="C12" s="313"/>
      <c r="D12" s="313"/>
      <c r="E12" s="313"/>
      <c r="F12" s="135" t="s">
        <v>47</v>
      </c>
      <c r="G12" s="136"/>
      <c r="H12" s="127"/>
    </row>
    <row r="13" spans="1:8" ht="28.5" customHeight="1" thickBot="1">
      <c r="A13" s="137" t="s">
        <v>48</v>
      </c>
      <c r="B13" s="138"/>
      <c r="C13" s="138"/>
      <c r="D13" s="138"/>
      <c r="E13" s="139"/>
      <c r="F13" s="139"/>
      <c r="G13" s="140"/>
      <c r="H13" s="127"/>
    </row>
    <row r="14" spans="1:7" ht="17.25" customHeight="1" thickBot="1">
      <c r="A14" s="141" t="s">
        <v>49</v>
      </c>
      <c r="B14" s="142"/>
      <c r="C14" s="143"/>
      <c r="D14" s="144" t="s">
        <v>50</v>
      </c>
      <c r="E14" s="145"/>
      <c r="F14" s="145"/>
      <c r="G14" s="143"/>
    </row>
    <row r="15" spans="1:7" ht="15.75" customHeight="1">
      <c r="A15" s="146"/>
      <c r="B15" s="147" t="s">
        <v>51</v>
      </c>
      <c r="C15" s="148">
        <f>'01 01 Rek'!E10</f>
        <v>0</v>
      </c>
      <c r="D15" s="149">
        <f>'01 01 Rek'!A18</f>
        <v>0</v>
      </c>
      <c r="E15" s="150"/>
      <c r="F15" s="151"/>
      <c r="G15" s="148">
        <f>'01 01 Rek'!I18</f>
        <v>0</v>
      </c>
    </row>
    <row r="16" spans="1:7" ht="15.75" customHeight="1">
      <c r="A16" s="146" t="s">
        <v>52</v>
      </c>
      <c r="B16" s="147" t="s">
        <v>53</v>
      </c>
      <c r="C16" s="148">
        <f>'01 01 Rek'!F10</f>
        <v>0</v>
      </c>
      <c r="D16" s="101"/>
      <c r="E16" s="152"/>
      <c r="F16" s="153"/>
      <c r="G16" s="148"/>
    </row>
    <row r="17" spans="1:7" ht="15.75" customHeight="1">
      <c r="A17" s="146" t="s">
        <v>54</v>
      </c>
      <c r="B17" s="147" t="s">
        <v>55</v>
      </c>
      <c r="C17" s="148">
        <f>'01 01 Rek'!H10</f>
        <v>0</v>
      </c>
      <c r="D17" s="101"/>
      <c r="E17" s="152"/>
      <c r="F17" s="153"/>
      <c r="G17" s="148"/>
    </row>
    <row r="18" spans="1:7" ht="15.75" customHeight="1">
      <c r="A18" s="154" t="s">
        <v>56</v>
      </c>
      <c r="B18" s="155" t="s">
        <v>57</v>
      </c>
      <c r="C18" s="148">
        <f>'01 01 Rek'!G10</f>
        <v>0</v>
      </c>
      <c r="D18" s="101"/>
      <c r="E18" s="152"/>
      <c r="F18" s="153"/>
      <c r="G18" s="148"/>
    </row>
    <row r="19" spans="1:7" ht="15.75" customHeight="1">
      <c r="A19" s="156" t="s">
        <v>58</v>
      </c>
      <c r="B19" s="147"/>
      <c r="C19" s="148">
        <f>SUM(C15:C18)</f>
        <v>0</v>
      </c>
      <c r="D19" s="101"/>
      <c r="E19" s="152"/>
      <c r="F19" s="153"/>
      <c r="G19" s="148"/>
    </row>
    <row r="20" spans="1:7" ht="15.75" customHeight="1">
      <c r="A20" s="156"/>
      <c r="B20" s="147"/>
      <c r="C20" s="148"/>
      <c r="D20" s="101"/>
      <c r="E20" s="152"/>
      <c r="F20" s="153"/>
      <c r="G20" s="148"/>
    </row>
    <row r="21" spans="1:7" ht="15.75" customHeight="1">
      <c r="A21" s="156" t="s">
        <v>29</v>
      </c>
      <c r="B21" s="147"/>
      <c r="C21" s="148">
        <f>'01 01 Rek'!I10</f>
        <v>0</v>
      </c>
      <c r="D21" s="101"/>
      <c r="E21" s="152"/>
      <c r="F21" s="153"/>
      <c r="G21" s="148"/>
    </row>
    <row r="22" spans="1:7" ht="15.75" customHeight="1">
      <c r="A22" s="157" t="s">
        <v>59</v>
      </c>
      <c r="B22" s="127"/>
      <c r="C22" s="148">
        <f>C19+C21</f>
        <v>0</v>
      </c>
      <c r="D22" s="101" t="s">
        <v>60</v>
      </c>
      <c r="E22" s="152"/>
      <c r="F22" s="153"/>
      <c r="G22" s="148">
        <f>G23-SUM(G15:G21)</f>
        <v>0</v>
      </c>
    </row>
    <row r="23" spans="1:7" ht="15.75" customHeight="1" thickBot="1">
      <c r="A23" s="314" t="s">
        <v>61</v>
      </c>
      <c r="B23" s="315"/>
      <c r="C23" s="158">
        <f>C22+G23</f>
        <v>0</v>
      </c>
      <c r="D23" s="159" t="s">
        <v>62</v>
      </c>
      <c r="E23" s="160"/>
      <c r="F23" s="161"/>
      <c r="G23" s="148">
        <f>'01 01 Rek'!H16</f>
        <v>0</v>
      </c>
    </row>
    <row r="24" spans="1:7" ht="12.75">
      <c r="A24" s="162" t="s">
        <v>63</v>
      </c>
      <c r="B24" s="163"/>
      <c r="C24" s="164"/>
      <c r="D24" s="163" t="s">
        <v>64</v>
      </c>
      <c r="E24" s="163"/>
      <c r="F24" s="165" t="s">
        <v>65</v>
      </c>
      <c r="G24" s="166"/>
    </row>
    <row r="25" spans="1:7" ht="12.75">
      <c r="A25" s="157" t="s">
        <v>66</v>
      </c>
      <c r="B25" s="127"/>
      <c r="C25" s="167"/>
      <c r="D25" s="127" t="s">
        <v>66</v>
      </c>
      <c r="F25" s="168" t="s">
        <v>66</v>
      </c>
      <c r="G25" s="169"/>
    </row>
    <row r="26" spans="1:7" ht="37.5" customHeight="1">
      <c r="A26" s="157" t="s">
        <v>67</v>
      </c>
      <c r="B26" s="170"/>
      <c r="C26" s="167"/>
      <c r="D26" s="127" t="s">
        <v>67</v>
      </c>
      <c r="F26" s="168" t="s">
        <v>67</v>
      </c>
      <c r="G26" s="169"/>
    </row>
    <row r="27" spans="1:7" ht="12.75">
      <c r="A27" s="157"/>
      <c r="B27" s="171"/>
      <c r="C27" s="167"/>
      <c r="D27" s="127"/>
      <c r="F27" s="168"/>
      <c r="G27" s="169"/>
    </row>
    <row r="28" spans="1:7" ht="12.75">
      <c r="A28" s="157" t="s">
        <v>68</v>
      </c>
      <c r="B28" s="127"/>
      <c r="C28" s="167"/>
      <c r="D28" s="168" t="s">
        <v>69</v>
      </c>
      <c r="E28" s="167"/>
      <c r="F28" s="172" t="s">
        <v>69</v>
      </c>
      <c r="G28" s="169"/>
    </row>
    <row r="29" spans="1:7" ht="69" customHeight="1">
      <c r="A29" s="157"/>
      <c r="B29" s="127"/>
      <c r="C29" s="173"/>
      <c r="D29" s="174"/>
      <c r="E29" s="173"/>
      <c r="F29" s="127"/>
      <c r="G29" s="169"/>
    </row>
    <row r="30" spans="1:7" ht="12.75">
      <c r="A30" s="175" t="s">
        <v>11</v>
      </c>
      <c r="B30" s="176"/>
      <c r="C30" s="177">
        <v>21</v>
      </c>
      <c r="D30" s="176" t="s">
        <v>70</v>
      </c>
      <c r="E30" s="178"/>
      <c r="F30" s="306">
        <f>C23-F32</f>
        <v>0</v>
      </c>
      <c r="G30" s="307"/>
    </row>
    <row r="31" spans="1:7" ht="12.75">
      <c r="A31" s="175" t="s">
        <v>71</v>
      </c>
      <c r="B31" s="176"/>
      <c r="C31" s="177">
        <f>C30</f>
        <v>21</v>
      </c>
      <c r="D31" s="176" t="s">
        <v>72</v>
      </c>
      <c r="E31" s="178"/>
      <c r="F31" s="306">
        <f>ROUND(PRODUCT(F30,C31/100),0)</f>
        <v>0</v>
      </c>
      <c r="G31" s="307"/>
    </row>
    <row r="32" spans="1:7" ht="12.75">
      <c r="A32" s="175" t="s">
        <v>11</v>
      </c>
      <c r="B32" s="176"/>
      <c r="C32" s="177">
        <v>0</v>
      </c>
      <c r="D32" s="176" t="s">
        <v>72</v>
      </c>
      <c r="E32" s="178"/>
      <c r="F32" s="306">
        <v>0</v>
      </c>
      <c r="G32" s="307"/>
    </row>
    <row r="33" spans="1:7" ht="12.75">
      <c r="A33" s="175" t="s">
        <v>71</v>
      </c>
      <c r="B33" s="179"/>
      <c r="C33" s="180">
        <f>C32</f>
        <v>0</v>
      </c>
      <c r="D33" s="176" t="s">
        <v>72</v>
      </c>
      <c r="E33" s="153"/>
      <c r="F33" s="306">
        <f>ROUND(PRODUCT(F32,C33/100),0)</f>
        <v>0</v>
      </c>
      <c r="G33" s="307"/>
    </row>
    <row r="34" spans="1:7" s="184" customFormat="1" ht="19.5" customHeight="1" thickBot="1">
      <c r="A34" s="181" t="s">
        <v>73</v>
      </c>
      <c r="B34" s="182"/>
      <c r="C34" s="182"/>
      <c r="D34" s="182"/>
      <c r="E34" s="183"/>
      <c r="F34" s="308">
        <f>ROUND(SUM(F30:F33),0)</f>
        <v>0</v>
      </c>
      <c r="G34" s="309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10" t="s">
        <v>130</v>
      </c>
      <c r="C37" s="310"/>
      <c r="D37" s="310"/>
      <c r="E37" s="310"/>
      <c r="F37" s="310"/>
      <c r="G37" s="310"/>
      <c r="H37" s="1" t="s">
        <v>1</v>
      </c>
    </row>
    <row r="38" spans="1:8" ht="12.75" customHeight="1">
      <c r="A38" s="185"/>
      <c r="B38" s="310"/>
      <c r="C38" s="310"/>
      <c r="D38" s="310"/>
      <c r="E38" s="310"/>
      <c r="F38" s="310"/>
      <c r="G38" s="310"/>
      <c r="H38" s="1" t="s">
        <v>1</v>
      </c>
    </row>
    <row r="39" spans="1:8" ht="12.75">
      <c r="A39" s="185"/>
      <c r="B39" s="310"/>
      <c r="C39" s="310"/>
      <c r="D39" s="310"/>
      <c r="E39" s="310"/>
      <c r="F39" s="310"/>
      <c r="G39" s="310"/>
      <c r="H39" s="1" t="s">
        <v>1</v>
      </c>
    </row>
    <row r="40" spans="1:8" ht="12.75">
      <c r="A40" s="185"/>
      <c r="B40" s="310"/>
      <c r="C40" s="310"/>
      <c r="D40" s="310"/>
      <c r="E40" s="310"/>
      <c r="F40" s="310"/>
      <c r="G40" s="310"/>
      <c r="H40" s="1" t="s">
        <v>1</v>
      </c>
    </row>
    <row r="41" spans="1:8" ht="12.75">
      <c r="A41" s="185"/>
      <c r="B41" s="310"/>
      <c r="C41" s="310"/>
      <c r="D41" s="310"/>
      <c r="E41" s="310"/>
      <c r="F41" s="310"/>
      <c r="G41" s="310"/>
      <c r="H41" s="1" t="s">
        <v>1</v>
      </c>
    </row>
    <row r="42" spans="1:8" ht="12.75">
      <c r="A42" s="185"/>
      <c r="B42" s="310"/>
      <c r="C42" s="310"/>
      <c r="D42" s="310"/>
      <c r="E42" s="310"/>
      <c r="F42" s="310"/>
      <c r="G42" s="310"/>
      <c r="H42" s="1" t="s">
        <v>1</v>
      </c>
    </row>
    <row r="43" spans="1:8" ht="12.75">
      <c r="A43" s="185"/>
      <c r="B43" s="310"/>
      <c r="C43" s="310"/>
      <c r="D43" s="310"/>
      <c r="E43" s="310"/>
      <c r="F43" s="310"/>
      <c r="G43" s="310"/>
      <c r="H43" s="1" t="s">
        <v>1</v>
      </c>
    </row>
    <row r="44" spans="1:8" ht="12.75" customHeight="1">
      <c r="A44" s="185"/>
      <c r="B44" s="310"/>
      <c r="C44" s="310"/>
      <c r="D44" s="310"/>
      <c r="E44" s="310"/>
      <c r="F44" s="310"/>
      <c r="G44" s="310"/>
      <c r="H44" s="1" t="s">
        <v>1</v>
      </c>
    </row>
    <row r="45" spans="1:8" ht="12.75" customHeight="1">
      <c r="A45" s="185"/>
      <c r="B45" s="310"/>
      <c r="C45" s="310"/>
      <c r="D45" s="310"/>
      <c r="E45" s="310"/>
      <c r="F45" s="310"/>
      <c r="G45" s="310"/>
      <c r="H45" s="1" t="s">
        <v>1</v>
      </c>
    </row>
    <row r="46" spans="2:7" ht="12.75">
      <c r="B46" s="305"/>
      <c r="C46" s="305"/>
      <c r="D46" s="305"/>
      <c r="E46" s="305"/>
      <c r="F46" s="305"/>
      <c r="G46" s="305"/>
    </row>
    <row r="47" spans="2:7" ht="12.75">
      <c r="B47" s="305"/>
      <c r="C47" s="305"/>
      <c r="D47" s="305"/>
      <c r="E47" s="305"/>
      <c r="F47" s="305"/>
      <c r="G47" s="305"/>
    </row>
    <row r="48" spans="2:7" ht="12.75">
      <c r="B48" s="305"/>
      <c r="C48" s="305"/>
      <c r="D48" s="305"/>
      <c r="E48" s="305"/>
      <c r="F48" s="305"/>
      <c r="G48" s="305"/>
    </row>
    <row r="49" spans="2:7" ht="12.75">
      <c r="B49" s="305"/>
      <c r="C49" s="305"/>
      <c r="D49" s="305"/>
      <c r="E49" s="305"/>
      <c r="F49" s="305"/>
      <c r="G49" s="305"/>
    </row>
    <row r="50" spans="2:7" ht="12.75">
      <c r="B50" s="305"/>
      <c r="C50" s="305"/>
      <c r="D50" s="305"/>
      <c r="E50" s="305"/>
      <c r="F50" s="305"/>
      <c r="G50" s="305"/>
    </row>
    <row r="51" spans="2:7" ht="12.75">
      <c r="B51" s="305"/>
      <c r="C51" s="305"/>
      <c r="D51" s="305"/>
      <c r="E51" s="305"/>
      <c r="F51" s="305"/>
      <c r="G51" s="305"/>
    </row>
  </sheetData>
  <sheetProtection/>
  <mergeCells count="18"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E67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16" t="s">
        <v>2</v>
      </c>
      <c r="B1" s="317"/>
      <c r="C1" s="186" t="s">
        <v>106</v>
      </c>
      <c r="D1" s="187"/>
      <c r="E1" s="188"/>
      <c r="F1" s="187"/>
      <c r="G1" s="189" t="s">
        <v>75</v>
      </c>
      <c r="H1" s="190" t="s">
        <v>133</v>
      </c>
      <c r="I1" s="191"/>
    </row>
    <row r="2" spans="1:9" ht="13.5" thickBot="1">
      <c r="A2" s="318" t="s">
        <v>76</v>
      </c>
      <c r="B2" s="319"/>
      <c r="C2" s="192" t="s">
        <v>135</v>
      </c>
      <c r="D2" s="193"/>
      <c r="E2" s="194"/>
      <c r="F2" s="193"/>
      <c r="G2" s="320" t="s">
        <v>136</v>
      </c>
      <c r="H2" s="321"/>
      <c r="I2" s="322"/>
    </row>
    <row r="3" ht="13.5" thickTop="1">
      <c r="F3" s="127"/>
    </row>
    <row r="4" spans="1:9" ht="19.5" customHeight="1">
      <c r="A4" s="195" t="s">
        <v>77</v>
      </c>
      <c r="B4" s="196"/>
      <c r="C4" s="196"/>
      <c r="D4" s="196"/>
      <c r="E4" s="197"/>
      <c r="F4" s="196"/>
      <c r="G4" s="196"/>
      <c r="H4" s="196"/>
      <c r="I4" s="196"/>
    </row>
    <row r="5" ht="13.5" thickBot="1"/>
    <row r="6" spans="1:9" s="127" customFormat="1" ht="13.5" thickBot="1">
      <c r="A6" s="198"/>
      <c r="B6" s="199" t="s">
        <v>78</v>
      </c>
      <c r="C6" s="199"/>
      <c r="D6" s="200"/>
      <c r="E6" s="201" t="s">
        <v>25</v>
      </c>
      <c r="F6" s="202" t="s">
        <v>26</v>
      </c>
      <c r="G6" s="202" t="s">
        <v>27</v>
      </c>
      <c r="H6" s="202" t="s">
        <v>28</v>
      </c>
      <c r="I6" s="203" t="s">
        <v>29</v>
      </c>
    </row>
    <row r="7" spans="1:9" s="127" customFormat="1" ht="12.75">
      <c r="A7" s="293" t="str">
        <f>'01 01 Pol'!B7</f>
        <v>M21</v>
      </c>
      <c r="B7" s="62" t="str">
        <f>'01 01 Pol'!C7</f>
        <v>Elektromontáže</v>
      </c>
      <c r="D7" s="204"/>
      <c r="E7" s="294">
        <f>'01 01 Pol'!BA20</f>
        <v>0</v>
      </c>
      <c r="F7" s="295">
        <f>'01 01 Pol'!BB20</f>
        <v>0</v>
      </c>
      <c r="G7" s="295">
        <f>'01 01 Pol'!BC20</f>
        <v>0</v>
      </c>
      <c r="H7" s="295">
        <f>'01 01 Pol'!BD20</f>
        <v>0</v>
      </c>
      <c r="I7" s="296">
        <f>'01 01 Pol'!BE20</f>
        <v>0</v>
      </c>
    </row>
    <row r="8" spans="1:9" s="127" customFormat="1" ht="12.75">
      <c r="A8" s="293" t="str">
        <f>'01 01 Pol'!B21</f>
        <v>M46</v>
      </c>
      <c r="B8" s="62" t="str">
        <f>'01 01 Pol'!C21</f>
        <v>Zemní práce při montážích</v>
      </c>
      <c r="D8" s="204"/>
      <c r="E8" s="294">
        <f>'01 01 Pol'!BA35</f>
        <v>0</v>
      </c>
      <c r="F8" s="295">
        <f>'01 01 Pol'!BB35</f>
        <v>0</v>
      </c>
      <c r="G8" s="295">
        <f>'01 01 Pol'!BC35</f>
        <v>0</v>
      </c>
      <c r="H8" s="295">
        <f>'01 01 Pol'!BD35</f>
        <v>0</v>
      </c>
      <c r="I8" s="296">
        <f>'01 01 Pol'!BE35</f>
        <v>0</v>
      </c>
    </row>
    <row r="9" spans="1:9" s="127" customFormat="1" ht="13.5" thickBot="1">
      <c r="A9" s="293" t="str">
        <f>'01 01 Pol'!B36</f>
        <v>M91VD</v>
      </c>
      <c r="B9" s="62" t="str">
        <f>'01 01 Pol'!C36</f>
        <v>Přesun hmot</v>
      </c>
      <c r="D9" s="204"/>
      <c r="E9" s="294">
        <f>'01 01 Pol'!BA38</f>
        <v>0</v>
      </c>
      <c r="F9" s="295">
        <f>'01 01 Pol'!BB38</f>
        <v>0</v>
      </c>
      <c r="G9" s="295">
        <f>'01 01 Pol'!BC38</f>
        <v>0</v>
      </c>
      <c r="H9" s="295">
        <f>'01 01 Pol'!BD38</f>
        <v>0</v>
      </c>
      <c r="I9" s="296">
        <f>'01 01 Pol'!BE38</f>
        <v>0</v>
      </c>
    </row>
    <row r="10" spans="1:9" s="14" customFormat="1" ht="13.5" thickBot="1">
      <c r="A10" s="205"/>
      <c r="B10" s="206" t="s">
        <v>79</v>
      </c>
      <c r="C10" s="206"/>
      <c r="D10" s="207"/>
      <c r="E10" s="208">
        <f>SUM(E7:E9)</f>
        <v>0</v>
      </c>
      <c r="F10" s="209">
        <f>SUM(F7:F9)</f>
        <v>0</v>
      </c>
      <c r="G10" s="209">
        <f>SUM(G7:G9)</f>
        <v>0</v>
      </c>
      <c r="H10" s="209">
        <f>SUM(H7:H9)</f>
        <v>0</v>
      </c>
      <c r="I10" s="210">
        <f>SUM(I7:I9)</f>
        <v>0</v>
      </c>
    </row>
    <row r="11" spans="1:9" ht="12.75">
      <c r="A11" s="127"/>
      <c r="B11" s="127"/>
      <c r="C11" s="127"/>
      <c r="D11" s="127"/>
      <c r="E11" s="127"/>
      <c r="F11" s="127"/>
      <c r="G11" s="127"/>
      <c r="H11" s="127"/>
      <c r="I11" s="127"/>
    </row>
    <row r="12" spans="1:57" ht="19.5" customHeight="1">
      <c r="A12" s="196" t="s">
        <v>80</v>
      </c>
      <c r="B12" s="196"/>
      <c r="C12" s="196"/>
      <c r="D12" s="196"/>
      <c r="E12" s="196"/>
      <c r="F12" s="196"/>
      <c r="G12" s="211"/>
      <c r="H12" s="196"/>
      <c r="I12" s="196"/>
      <c r="BA12" s="133"/>
      <c r="BB12" s="133"/>
      <c r="BC12" s="133"/>
      <c r="BD12" s="133"/>
      <c r="BE12" s="133"/>
    </row>
    <row r="13" ht="13.5" thickBot="1"/>
    <row r="14" spans="1:9" ht="12.75">
      <c r="A14" s="162" t="s">
        <v>81</v>
      </c>
      <c r="B14" s="163"/>
      <c r="C14" s="163"/>
      <c r="D14" s="212"/>
      <c r="E14" s="213" t="s">
        <v>82</v>
      </c>
      <c r="F14" s="214" t="s">
        <v>12</v>
      </c>
      <c r="G14" s="215" t="s">
        <v>83</v>
      </c>
      <c r="H14" s="216"/>
      <c r="I14" s="217" t="s">
        <v>82</v>
      </c>
    </row>
    <row r="15" spans="1:53" ht="12.75">
      <c r="A15" s="156"/>
      <c r="B15" s="147"/>
      <c r="C15" s="147"/>
      <c r="D15" s="218"/>
      <c r="E15" s="219"/>
      <c r="F15" s="220"/>
      <c r="G15" s="221">
        <f>CHOOSE(BA15+1,E10+F10,E10+F10+H10,E10+F10+G10+H10,E10,F10,H10,G10,H10+G10,0)</f>
        <v>0</v>
      </c>
      <c r="H15" s="222"/>
      <c r="I15" s="223">
        <f>E15+F15*G15/100</f>
        <v>0</v>
      </c>
      <c r="BA15" s="1">
        <v>8</v>
      </c>
    </row>
    <row r="16" spans="1:9" ht="13.5" thickBot="1">
      <c r="A16" s="224"/>
      <c r="B16" s="225" t="s">
        <v>84</v>
      </c>
      <c r="C16" s="226"/>
      <c r="D16" s="227"/>
      <c r="E16" s="228"/>
      <c r="F16" s="229"/>
      <c r="G16" s="229"/>
      <c r="H16" s="323">
        <f>SUM(I15:I15)</f>
        <v>0</v>
      </c>
      <c r="I16" s="324"/>
    </row>
    <row r="18" spans="2:9" ht="12.75">
      <c r="B18" s="14"/>
      <c r="F18" s="230"/>
      <c r="G18" s="231"/>
      <c r="H18" s="231"/>
      <c r="I18" s="46"/>
    </row>
    <row r="19" spans="6:9" ht="12.75">
      <c r="F19" s="230"/>
      <c r="G19" s="231"/>
      <c r="H19" s="231"/>
      <c r="I19" s="46"/>
    </row>
    <row r="20" spans="6:9" ht="12.75">
      <c r="F20" s="230"/>
      <c r="G20" s="231"/>
      <c r="H20" s="231"/>
      <c r="I20" s="46"/>
    </row>
    <row r="21" spans="6:9" ht="12.75">
      <c r="F21" s="230"/>
      <c r="G21" s="231"/>
      <c r="H21" s="231"/>
      <c r="I21" s="46"/>
    </row>
    <row r="22" spans="6:9" ht="12.75">
      <c r="F22" s="230"/>
      <c r="G22" s="231"/>
      <c r="H22" s="231"/>
      <c r="I22" s="46"/>
    </row>
    <row r="23" spans="6:9" ht="12.75">
      <c r="F23" s="230"/>
      <c r="G23" s="231"/>
      <c r="H23" s="231"/>
      <c r="I23" s="46"/>
    </row>
    <row r="24" spans="6:9" ht="12.75">
      <c r="F24" s="230"/>
      <c r="G24" s="231"/>
      <c r="H24" s="231"/>
      <c r="I24" s="46"/>
    </row>
    <row r="25" spans="6:9" ht="12.75">
      <c r="F25" s="230"/>
      <c r="G25" s="231"/>
      <c r="H25" s="231"/>
      <c r="I25" s="46"/>
    </row>
    <row r="26" spans="6:9" ht="12.75">
      <c r="F26" s="230"/>
      <c r="G26" s="231"/>
      <c r="H26" s="231"/>
      <c r="I26" s="46"/>
    </row>
    <row r="27" spans="6:9" ht="12.75">
      <c r="F27" s="230"/>
      <c r="G27" s="231"/>
      <c r="H27" s="231"/>
      <c r="I27" s="46"/>
    </row>
    <row r="28" spans="6:9" ht="12.75">
      <c r="F28" s="230"/>
      <c r="G28" s="231"/>
      <c r="H28" s="231"/>
      <c r="I28" s="46"/>
    </row>
    <row r="29" spans="6:9" ht="12.75">
      <c r="F29" s="230"/>
      <c r="G29" s="231"/>
      <c r="H29" s="231"/>
      <c r="I29" s="46"/>
    </row>
    <row r="30" spans="6:9" ht="12.75">
      <c r="F30" s="230"/>
      <c r="G30" s="231"/>
      <c r="H30" s="231"/>
      <c r="I30" s="46"/>
    </row>
    <row r="31" spans="6:9" ht="12.75">
      <c r="F31" s="230"/>
      <c r="G31" s="231"/>
      <c r="H31" s="231"/>
      <c r="I31" s="46"/>
    </row>
    <row r="32" spans="6:9" ht="12.75">
      <c r="F32" s="230"/>
      <c r="G32" s="231"/>
      <c r="H32" s="231"/>
      <c r="I32" s="46"/>
    </row>
    <row r="33" spans="6:9" ht="12.75">
      <c r="F33" s="230"/>
      <c r="G33" s="231"/>
      <c r="H33" s="231"/>
      <c r="I33" s="46"/>
    </row>
    <row r="34" spans="6:9" ht="12.75">
      <c r="F34" s="230"/>
      <c r="G34" s="231"/>
      <c r="H34" s="231"/>
      <c r="I34" s="46"/>
    </row>
    <row r="35" spans="6:9" ht="12.75">
      <c r="F35" s="230"/>
      <c r="G35" s="231"/>
      <c r="H35" s="231"/>
      <c r="I35" s="46"/>
    </row>
    <row r="36" spans="6:9" ht="12.75">
      <c r="F36" s="230"/>
      <c r="G36" s="231"/>
      <c r="H36" s="231"/>
      <c r="I36" s="46"/>
    </row>
    <row r="37" spans="6:9" ht="12.75">
      <c r="F37" s="230"/>
      <c r="G37" s="231"/>
      <c r="H37" s="231"/>
      <c r="I37" s="46"/>
    </row>
    <row r="38" spans="6:9" ht="12.75">
      <c r="F38" s="230"/>
      <c r="G38" s="231"/>
      <c r="H38" s="231"/>
      <c r="I38" s="46"/>
    </row>
    <row r="39" spans="6:9" ht="12.75">
      <c r="F39" s="230"/>
      <c r="G39" s="231"/>
      <c r="H39" s="231"/>
      <c r="I39" s="46"/>
    </row>
    <row r="40" spans="6:9" ht="12.75">
      <c r="F40" s="230"/>
      <c r="G40" s="231"/>
      <c r="H40" s="231"/>
      <c r="I40" s="46"/>
    </row>
    <row r="41" spans="6:9" ht="12.75">
      <c r="F41" s="230"/>
      <c r="G41" s="231"/>
      <c r="H41" s="231"/>
      <c r="I41" s="46"/>
    </row>
    <row r="42" spans="6:9" ht="12.75">
      <c r="F42" s="230"/>
      <c r="G42" s="231"/>
      <c r="H42" s="231"/>
      <c r="I42" s="46"/>
    </row>
    <row r="43" spans="6:9" ht="12.75">
      <c r="F43" s="230"/>
      <c r="G43" s="231"/>
      <c r="H43" s="231"/>
      <c r="I43" s="46"/>
    </row>
    <row r="44" spans="6:9" ht="12.75">
      <c r="F44" s="230"/>
      <c r="G44" s="231"/>
      <c r="H44" s="231"/>
      <c r="I44" s="46"/>
    </row>
    <row r="45" spans="6:9" ht="12.75">
      <c r="F45" s="230"/>
      <c r="G45" s="231"/>
      <c r="H45" s="231"/>
      <c r="I45" s="46"/>
    </row>
    <row r="46" spans="6:9" ht="12.75">
      <c r="F46" s="230"/>
      <c r="G46" s="231"/>
      <c r="H46" s="231"/>
      <c r="I46" s="46"/>
    </row>
    <row r="47" spans="6:9" ht="12.75">
      <c r="F47" s="230"/>
      <c r="G47" s="231"/>
      <c r="H47" s="231"/>
      <c r="I47" s="46"/>
    </row>
    <row r="48" spans="6:9" ht="12.75">
      <c r="F48" s="230"/>
      <c r="G48" s="231"/>
      <c r="H48" s="231"/>
      <c r="I48" s="46"/>
    </row>
    <row r="49" spans="6:9" ht="12.75">
      <c r="F49" s="230"/>
      <c r="G49" s="231"/>
      <c r="H49" s="231"/>
      <c r="I49" s="46"/>
    </row>
    <row r="50" spans="6:9" ht="12.75">
      <c r="F50" s="230"/>
      <c r="G50" s="231"/>
      <c r="H50" s="231"/>
      <c r="I50" s="46"/>
    </row>
    <row r="51" spans="6:9" ht="12.75">
      <c r="F51" s="230"/>
      <c r="G51" s="231"/>
      <c r="H51" s="231"/>
      <c r="I51" s="46"/>
    </row>
    <row r="52" spans="6:9" ht="12.75">
      <c r="F52" s="230"/>
      <c r="G52" s="231"/>
      <c r="H52" s="231"/>
      <c r="I52" s="46"/>
    </row>
    <row r="53" spans="6:9" ht="12.75">
      <c r="F53" s="230"/>
      <c r="G53" s="231"/>
      <c r="H53" s="231"/>
      <c r="I53" s="46"/>
    </row>
    <row r="54" spans="6:9" ht="12.75">
      <c r="F54" s="230"/>
      <c r="G54" s="231"/>
      <c r="H54" s="231"/>
      <c r="I54" s="46"/>
    </row>
    <row r="55" spans="6:9" ht="12.75">
      <c r="F55" s="230"/>
      <c r="G55" s="231"/>
      <c r="H55" s="231"/>
      <c r="I55" s="46"/>
    </row>
    <row r="56" spans="6:9" ht="12.75">
      <c r="F56" s="230"/>
      <c r="G56" s="231"/>
      <c r="H56" s="231"/>
      <c r="I56" s="46"/>
    </row>
    <row r="57" spans="6:9" ht="12.75">
      <c r="F57" s="230"/>
      <c r="G57" s="231"/>
      <c r="H57" s="231"/>
      <c r="I57" s="46"/>
    </row>
    <row r="58" spans="6:9" ht="12.75">
      <c r="F58" s="230"/>
      <c r="G58" s="231"/>
      <c r="H58" s="231"/>
      <c r="I58" s="46"/>
    </row>
    <row r="59" spans="6:9" ht="12.75">
      <c r="F59" s="230"/>
      <c r="G59" s="231"/>
      <c r="H59" s="231"/>
      <c r="I59" s="46"/>
    </row>
    <row r="60" spans="6:9" ht="12.75">
      <c r="F60" s="230"/>
      <c r="G60" s="231"/>
      <c r="H60" s="231"/>
      <c r="I60" s="46"/>
    </row>
    <row r="61" spans="6:9" ht="12.75">
      <c r="F61" s="230"/>
      <c r="G61" s="231"/>
      <c r="H61" s="231"/>
      <c r="I61" s="46"/>
    </row>
    <row r="62" spans="6:9" ht="12.75">
      <c r="F62" s="230"/>
      <c r="G62" s="231"/>
      <c r="H62" s="231"/>
      <c r="I62" s="46"/>
    </row>
    <row r="63" spans="6:9" ht="12.75">
      <c r="F63" s="230"/>
      <c r="G63" s="231"/>
      <c r="H63" s="231"/>
      <c r="I63" s="46"/>
    </row>
    <row r="64" spans="6:9" ht="12.75">
      <c r="F64" s="230"/>
      <c r="G64" s="231"/>
      <c r="H64" s="231"/>
      <c r="I64" s="46"/>
    </row>
    <row r="65" spans="6:9" ht="12.75">
      <c r="F65" s="230"/>
      <c r="G65" s="231"/>
      <c r="H65" s="231"/>
      <c r="I65" s="46"/>
    </row>
    <row r="66" spans="6:9" ht="12.75">
      <c r="F66" s="230"/>
      <c r="G66" s="231"/>
      <c r="H66" s="231"/>
      <c r="I66" s="46"/>
    </row>
    <row r="67" spans="6:9" ht="12.75">
      <c r="F67" s="230"/>
      <c r="G67" s="231"/>
      <c r="H67" s="231"/>
      <c r="I67" s="46"/>
    </row>
  </sheetData>
  <sheetProtection/>
  <mergeCells count="4">
    <mergeCell ref="A1:B1"/>
    <mergeCell ref="A2:B2"/>
    <mergeCell ref="G2:I2"/>
    <mergeCell ref="H16:I16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B111"/>
  <sheetViews>
    <sheetView showGridLines="0" showZeros="0" zoomScaleSheetLayoutView="100" zoomScalePageLayoutView="0" workbookViewId="0" topLeftCell="A4">
      <selection activeCell="E11" sqref="E11"/>
    </sheetView>
  </sheetViews>
  <sheetFormatPr defaultColWidth="9.00390625" defaultRowHeight="12.75"/>
  <cols>
    <col min="1" max="1" width="4.375" style="232" customWidth="1"/>
    <col min="2" max="2" width="11.625" style="232" customWidth="1"/>
    <col min="3" max="3" width="40.375" style="232" customWidth="1"/>
    <col min="4" max="4" width="5.625" style="232" customWidth="1"/>
    <col min="5" max="5" width="8.625" style="242" customWidth="1"/>
    <col min="6" max="6" width="9.875" style="232" customWidth="1"/>
    <col min="7" max="7" width="13.875" style="232" customWidth="1"/>
    <col min="8" max="8" width="11.75390625" style="232" hidden="1" customWidth="1"/>
    <col min="9" max="9" width="11.625" style="232" hidden="1" customWidth="1"/>
    <col min="10" max="10" width="11.00390625" style="232" hidden="1" customWidth="1"/>
    <col min="11" max="11" width="10.375" style="232" hidden="1" customWidth="1"/>
    <col min="12" max="12" width="75.375" style="232" customWidth="1"/>
    <col min="13" max="13" width="45.25390625" style="232" customWidth="1"/>
    <col min="14" max="16384" width="9.125" style="232" customWidth="1"/>
  </cols>
  <sheetData>
    <row r="1" spans="1:7" ht="15.75">
      <c r="A1" s="325" t="s">
        <v>103</v>
      </c>
      <c r="B1" s="325"/>
      <c r="C1" s="325"/>
      <c r="D1" s="325"/>
      <c r="E1" s="325"/>
      <c r="F1" s="325"/>
      <c r="G1" s="325"/>
    </row>
    <row r="2" spans="2:7" ht="14.25" customHeight="1" thickBot="1">
      <c r="B2" s="233"/>
      <c r="C2" s="234"/>
      <c r="D2" s="234"/>
      <c r="E2" s="235"/>
      <c r="F2" s="234"/>
      <c r="G2" s="234"/>
    </row>
    <row r="3" spans="1:7" ht="13.5" thickTop="1">
      <c r="A3" s="316" t="s">
        <v>2</v>
      </c>
      <c r="B3" s="317"/>
      <c r="C3" s="186" t="s">
        <v>106</v>
      </c>
      <c r="D3" s="236"/>
      <c r="E3" s="237" t="s">
        <v>85</v>
      </c>
      <c r="F3" s="238" t="str">
        <f>'01 01 Rek'!H1</f>
        <v>01</v>
      </c>
      <c r="G3" s="239"/>
    </row>
    <row r="4" spans="1:7" ht="13.5" thickBot="1">
      <c r="A4" s="326" t="s">
        <v>76</v>
      </c>
      <c r="B4" s="319"/>
      <c r="C4" s="192" t="s">
        <v>135</v>
      </c>
      <c r="D4" s="240"/>
      <c r="E4" s="327" t="str">
        <f>'01 01 Rek'!G2</f>
        <v>Dostavba veřejného osvětlení</v>
      </c>
      <c r="F4" s="328"/>
      <c r="G4" s="329"/>
    </row>
    <row r="5" spans="1:7" ht="13.5" thickTop="1">
      <c r="A5" s="241"/>
      <c r="G5" s="243"/>
    </row>
    <row r="6" spans="1:11" ht="27" customHeight="1">
      <c r="A6" s="244" t="s">
        <v>86</v>
      </c>
      <c r="B6" s="245" t="s">
        <v>87</v>
      </c>
      <c r="C6" s="245" t="s">
        <v>88</v>
      </c>
      <c r="D6" s="245" t="s">
        <v>89</v>
      </c>
      <c r="E6" s="246" t="s">
        <v>90</v>
      </c>
      <c r="F6" s="245" t="s">
        <v>91</v>
      </c>
      <c r="G6" s="247" t="s">
        <v>92</v>
      </c>
      <c r="H6" s="248" t="s">
        <v>93</v>
      </c>
      <c r="I6" s="248" t="s">
        <v>94</v>
      </c>
      <c r="J6" s="248" t="s">
        <v>95</v>
      </c>
      <c r="K6" s="248" t="s">
        <v>96</v>
      </c>
    </row>
    <row r="7" spans="1:15" ht="12.75">
      <c r="A7" s="249" t="s">
        <v>97</v>
      </c>
      <c r="B7" s="250" t="s">
        <v>137</v>
      </c>
      <c r="C7" s="251" t="s">
        <v>138</v>
      </c>
      <c r="D7" s="252"/>
      <c r="E7" s="253"/>
      <c r="F7" s="253"/>
      <c r="G7" s="254"/>
      <c r="H7" s="255"/>
      <c r="I7" s="256"/>
      <c r="J7" s="257"/>
      <c r="K7" s="258"/>
      <c r="O7" s="259">
        <v>1</v>
      </c>
    </row>
    <row r="8" spans="1:80" ht="22.5">
      <c r="A8" s="260">
        <v>1</v>
      </c>
      <c r="B8" s="261" t="s">
        <v>140</v>
      </c>
      <c r="C8" s="262" t="s">
        <v>141</v>
      </c>
      <c r="D8" s="263" t="s">
        <v>142</v>
      </c>
      <c r="E8" s="264">
        <v>4</v>
      </c>
      <c r="F8" s="264">
        <v>0</v>
      </c>
      <c r="G8" s="265">
        <f aca="true" t="shared" si="0" ref="G8:G19">E8*F8</f>
        <v>0</v>
      </c>
      <c r="H8" s="266">
        <v>0</v>
      </c>
      <c r="I8" s="267">
        <f aca="true" t="shared" si="1" ref="I8:I19">E8*H8</f>
        <v>0</v>
      </c>
      <c r="J8" s="266">
        <v>0</v>
      </c>
      <c r="K8" s="267">
        <f aca="true" t="shared" si="2" ref="K8:K19">E8*J8</f>
        <v>0</v>
      </c>
      <c r="O8" s="259">
        <v>2</v>
      </c>
      <c r="AA8" s="232">
        <v>1</v>
      </c>
      <c r="AB8" s="232">
        <v>9</v>
      </c>
      <c r="AC8" s="232">
        <v>9</v>
      </c>
      <c r="AZ8" s="232">
        <v>4</v>
      </c>
      <c r="BA8" s="232">
        <f aca="true" t="shared" si="3" ref="BA8:BA19">IF(AZ8=1,G8,0)</f>
        <v>0</v>
      </c>
      <c r="BB8" s="232">
        <f aca="true" t="shared" si="4" ref="BB8:BB19">IF(AZ8=2,G8,0)</f>
        <v>0</v>
      </c>
      <c r="BC8" s="232">
        <f aca="true" t="shared" si="5" ref="BC8:BC19">IF(AZ8=3,G8,0)</f>
        <v>0</v>
      </c>
      <c r="BD8" s="232">
        <f aca="true" t="shared" si="6" ref="BD8:BD19">IF(AZ8=4,G8,0)</f>
        <v>0</v>
      </c>
      <c r="BE8" s="232">
        <f aca="true" t="shared" si="7" ref="BE8:BE19">IF(AZ8=5,G8,0)</f>
        <v>0</v>
      </c>
      <c r="CA8" s="259">
        <v>1</v>
      </c>
      <c r="CB8" s="259">
        <v>9</v>
      </c>
    </row>
    <row r="9" spans="1:80" ht="22.5">
      <c r="A9" s="260">
        <v>2</v>
      </c>
      <c r="B9" s="261" t="s">
        <v>143</v>
      </c>
      <c r="C9" s="262" t="s">
        <v>144</v>
      </c>
      <c r="D9" s="263" t="s">
        <v>142</v>
      </c>
      <c r="E9" s="264">
        <v>4</v>
      </c>
      <c r="F9" s="264">
        <v>0</v>
      </c>
      <c r="G9" s="265">
        <f t="shared" si="0"/>
        <v>0</v>
      </c>
      <c r="H9" s="266">
        <v>0</v>
      </c>
      <c r="I9" s="267">
        <f t="shared" si="1"/>
        <v>0</v>
      </c>
      <c r="J9" s="266">
        <v>0</v>
      </c>
      <c r="K9" s="267">
        <f t="shared" si="2"/>
        <v>0</v>
      </c>
      <c r="O9" s="259">
        <v>2</v>
      </c>
      <c r="AA9" s="232">
        <v>1</v>
      </c>
      <c r="AB9" s="232">
        <v>9</v>
      </c>
      <c r="AC9" s="232">
        <v>9</v>
      </c>
      <c r="AZ9" s="232">
        <v>4</v>
      </c>
      <c r="BA9" s="232">
        <f t="shared" si="3"/>
        <v>0</v>
      </c>
      <c r="BB9" s="232">
        <f t="shared" si="4"/>
        <v>0</v>
      </c>
      <c r="BC9" s="232">
        <f t="shared" si="5"/>
        <v>0</v>
      </c>
      <c r="BD9" s="232">
        <f t="shared" si="6"/>
        <v>0</v>
      </c>
      <c r="BE9" s="232">
        <f t="shared" si="7"/>
        <v>0</v>
      </c>
      <c r="CA9" s="259">
        <v>1</v>
      </c>
      <c r="CB9" s="259">
        <v>9</v>
      </c>
    </row>
    <row r="10" spans="1:80" ht="12.75">
      <c r="A10" s="260">
        <v>3</v>
      </c>
      <c r="B10" s="261" t="s">
        <v>145</v>
      </c>
      <c r="C10" s="262" t="s">
        <v>146</v>
      </c>
      <c r="D10" s="263" t="s">
        <v>142</v>
      </c>
      <c r="E10" s="264">
        <v>4</v>
      </c>
      <c r="F10" s="264">
        <v>0</v>
      </c>
      <c r="G10" s="265">
        <f t="shared" si="0"/>
        <v>0</v>
      </c>
      <c r="H10" s="266">
        <v>0</v>
      </c>
      <c r="I10" s="267">
        <f t="shared" si="1"/>
        <v>0</v>
      </c>
      <c r="J10" s="266">
        <v>0</v>
      </c>
      <c r="K10" s="267">
        <f t="shared" si="2"/>
        <v>0</v>
      </c>
      <c r="O10" s="259">
        <v>2</v>
      </c>
      <c r="AA10" s="232">
        <v>1</v>
      </c>
      <c r="AB10" s="232">
        <v>9</v>
      </c>
      <c r="AC10" s="232">
        <v>9</v>
      </c>
      <c r="AZ10" s="232">
        <v>4</v>
      </c>
      <c r="BA10" s="232">
        <f t="shared" si="3"/>
        <v>0</v>
      </c>
      <c r="BB10" s="232">
        <f t="shared" si="4"/>
        <v>0</v>
      </c>
      <c r="BC10" s="232">
        <f t="shared" si="5"/>
        <v>0</v>
      </c>
      <c r="BD10" s="232">
        <f t="shared" si="6"/>
        <v>0</v>
      </c>
      <c r="BE10" s="232">
        <f t="shared" si="7"/>
        <v>0</v>
      </c>
      <c r="CA10" s="259">
        <v>1</v>
      </c>
      <c r="CB10" s="259">
        <v>9</v>
      </c>
    </row>
    <row r="11" spans="1:80" ht="12.75">
      <c r="A11" s="260">
        <v>4</v>
      </c>
      <c r="B11" s="261" t="s">
        <v>147</v>
      </c>
      <c r="C11" s="262" t="s">
        <v>148</v>
      </c>
      <c r="D11" s="263" t="s">
        <v>149</v>
      </c>
      <c r="E11" s="264">
        <v>20</v>
      </c>
      <c r="F11" s="264">
        <v>0</v>
      </c>
      <c r="G11" s="265">
        <f t="shared" si="0"/>
        <v>0</v>
      </c>
      <c r="H11" s="266">
        <v>0</v>
      </c>
      <c r="I11" s="267">
        <f t="shared" si="1"/>
        <v>0</v>
      </c>
      <c r="J11" s="266">
        <v>0</v>
      </c>
      <c r="K11" s="267">
        <f t="shared" si="2"/>
        <v>0</v>
      </c>
      <c r="O11" s="259">
        <v>2</v>
      </c>
      <c r="AA11" s="232">
        <v>1</v>
      </c>
      <c r="AB11" s="232">
        <v>9</v>
      </c>
      <c r="AC11" s="232">
        <v>9</v>
      </c>
      <c r="AZ11" s="232">
        <v>4</v>
      </c>
      <c r="BA11" s="232">
        <f t="shared" si="3"/>
        <v>0</v>
      </c>
      <c r="BB11" s="232">
        <f t="shared" si="4"/>
        <v>0</v>
      </c>
      <c r="BC11" s="232">
        <f t="shared" si="5"/>
        <v>0</v>
      </c>
      <c r="BD11" s="232">
        <f t="shared" si="6"/>
        <v>0</v>
      </c>
      <c r="BE11" s="232">
        <f t="shared" si="7"/>
        <v>0</v>
      </c>
      <c r="CA11" s="259">
        <v>1</v>
      </c>
      <c r="CB11" s="259">
        <v>9</v>
      </c>
    </row>
    <row r="12" spans="1:80" ht="12.75">
      <c r="A12" s="260">
        <v>5</v>
      </c>
      <c r="B12" s="261" t="s">
        <v>150</v>
      </c>
      <c r="C12" s="262" t="s">
        <v>151</v>
      </c>
      <c r="D12" s="263" t="s">
        <v>142</v>
      </c>
      <c r="E12" s="264">
        <v>12</v>
      </c>
      <c r="F12" s="264">
        <v>0</v>
      </c>
      <c r="G12" s="265">
        <f t="shared" si="0"/>
        <v>0</v>
      </c>
      <c r="H12" s="266">
        <v>0</v>
      </c>
      <c r="I12" s="267">
        <f t="shared" si="1"/>
        <v>0</v>
      </c>
      <c r="J12" s="266">
        <v>0</v>
      </c>
      <c r="K12" s="267">
        <f t="shared" si="2"/>
        <v>0</v>
      </c>
      <c r="O12" s="259">
        <v>2</v>
      </c>
      <c r="AA12" s="232">
        <v>1</v>
      </c>
      <c r="AB12" s="232">
        <v>9</v>
      </c>
      <c r="AC12" s="232">
        <v>9</v>
      </c>
      <c r="AZ12" s="232">
        <v>4</v>
      </c>
      <c r="BA12" s="232">
        <f t="shared" si="3"/>
        <v>0</v>
      </c>
      <c r="BB12" s="232">
        <f t="shared" si="4"/>
        <v>0</v>
      </c>
      <c r="BC12" s="232">
        <f t="shared" si="5"/>
        <v>0</v>
      </c>
      <c r="BD12" s="232">
        <f t="shared" si="6"/>
        <v>0</v>
      </c>
      <c r="BE12" s="232">
        <f t="shared" si="7"/>
        <v>0</v>
      </c>
      <c r="CA12" s="259">
        <v>1</v>
      </c>
      <c r="CB12" s="259">
        <v>9</v>
      </c>
    </row>
    <row r="13" spans="1:80" ht="22.5">
      <c r="A13" s="260">
        <v>6</v>
      </c>
      <c r="B13" s="261" t="s">
        <v>152</v>
      </c>
      <c r="C13" s="262" t="s">
        <v>153</v>
      </c>
      <c r="D13" s="263" t="s">
        <v>149</v>
      </c>
      <c r="E13" s="264">
        <v>26</v>
      </c>
      <c r="F13" s="264">
        <v>0</v>
      </c>
      <c r="G13" s="265">
        <f t="shared" si="0"/>
        <v>0</v>
      </c>
      <c r="H13" s="266">
        <v>0.00017</v>
      </c>
      <c r="I13" s="267">
        <f t="shared" si="1"/>
        <v>0.00442</v>
      </c>
      <c r="J13" s="266">
        <v>0</v>
      </c>
      <c r="K13" s="267">
        <f t="shared" si="2"/>
        <v>0</v>
      </c>
      <c r="O13" s="259">
        <v>2</v>
      </c>
      <c r="AA13" s="232">
        <v>1</v>
      </c>
      <c r="AB13" s="232">
        <v>9</v>
      </c>
      <c r="AC13" s="232">
        <v>9</v>
      </c>
      <c r="AZ13" s="232">
        <v>4</v>
      </c>
      <c r="BA13" s="232">
        <f t="shared" si="3"/>
        <v>0</v>
      </c>
      <c r="BB13" s="232">
        <f t="shared" si="4"/>
        <v>0</v>
      </c>
      <c r="BC13" s="232">
        <f t="shared" si="5"/>
        <v>0</v>
      </c>
      <c r="BD13" s="232">
        <f t="shared" si="6"/>
        <v>0</v>
      </c>
      <c r="BE13" s="232">
        <f t="shared" si="7"/>
        <v>0</v>
      </c>
      <c r="CA13" s="259">
        <v>1</v>
      </c>
      <c r="CB13" s="259">
        <v>9</v>
      </c>
    </row>
    <row r="14" spans="1:80" ht="12.75">
      <c r="A14" s="260">
        <v>7</v>
      </c>
      <c r="B14" s="261" t="s">
        <v>154</v>
      </c>
      <c r="C14" s="262" t="s">
        <v>155</v>
      </c>
      <c r="D14" s="263" t="s">
        <v>156</v>
      </c>
      <c r="E14" s="264">
        <v>3</v>
      </c>
      <c r="F14" s="264">
        <v>0</v>
      </c>
      <c r="G14" s="265">
        <f t="shared" si="0"/>
        <v>0</v>
      </c>
      <c r="H14" s="266">
        <v>0</v>
      </c>
      <c r="I14" s="267">
        <f t="shared" si="1"/>
        <v>0</v>
      </c>
      <c r="J14" s="266">
        <v>0</v>
      </c>
      <c r="K14" s="267">
        <f t="shared" si="2"/>
        <v>0</v>
      </c>
      <c r="O14" s="259">
        <v>2</v>
      </c>
      <c r="AA14" s="232">
        <v>1</v>
      </c>
      <c r="AB14" s="232">
        <v>9</v>
      </c>
      <c r="AC14" s="232">
        <v>9</v>
      </c>
      <c r="AZ14" s="232">
        <v>4</v>
      </c>
      <c r="BA14" s="232">
        <f t="shared" si="3"/>
        <v>0</v>
      </c>
      <c r="BB14" s="232">
        <f t="shared" si="4"/>
        <v>0</v>
      </c>
      <c r="BC14" s="232">
        <f t="shared" si="5"/>
        <v>0</v>
      </c>
      <c r="BD14" s="232">
        <f t="shared" si="6"/>
        <v>0</v>
      </c>
      <c r="BE14" s="232">
        <f t="shared" si="7"/>
        <v>0</v>
      </c>
      <c r="CA14" s="259">
        <v>1</v>
      </c>
      <c r="CB14" s="259">
        <v>9</v>
      </c>
    </row>
    <row r="15" spans="1:80" ht="12.75">
      <c r="A15" s="260">
        <v>8</v>
      </c>
      <c r="B15" s="261" t="s">
        <v>157</v>
      </c>
      <c r="C15" s="262" t="s">
        <v>158</v>
      </c>
      <c r="D15" s="263" t="s">
        <v>149</v>
      </c>
      <c r="E15" s="264">
        <v>81.5</v>
      </c>
      <c r="F15" s="264">
        <v>0</v>
      </c>
      <c r="G15" s="265">
        <f t="shared" si="0"/>
        <v>0</v>
      </c>
      <c r="H15" s="266">
        <v>0</v>
      </c>
      <c r="I15" s="267">
        <f t="shared" si="1"/>
        <v>0</v>
      </c>
      <c r="J15" s="266">
        <v>0</v>
      </c>
      <c r="K15" s="267">
        <f t="shared" si="2"/>
        <v>0</v>
      </c>
      <c r="O15" s="259">
        <v>2</v>
      </c>
      <c r="AA15" s="232">
        <v>1</v>
      </c>
      <c r="AB15" s="232">
        <v>9</v>
      </c>
      <c r="AC15" s="232">
        <v>9</v>
      </c>
      <c r="AZ15" s="232">
        <v>4</v>
      </c>
      <c r="BA15" s="232">
        <f t="shared" si="3"/>
        <v>0</v>
      </c>
      <c r="BB15" s="232">
        <f t="shared" si="4"/>
        <v>0</v>
      </c>
      <c r="BC15" s="232">
        <f t="shared" si="5"/>
        <v>0</v>
      </c>
      <c r="BD15" s="232">
        <f t="shared" si="6"/>
        <v>0</v>
      </c>
      <c r="BE15" s="232">
        <f t="shared" si="7"/>
        <v>0</v>
      </c>
      <c r="CA15" s="259">
        <v>1</v>
      </c>
      <c r="CB15" s="259">
        <v>9</v>
      </c>
    </row>
    <row r="16" spans="1:80" ht="12.75">
      <c r="A16" s="260">
        <v>9</v>
      </c>
      <c r="B16" s="261" t="s">
        <v>157</v>
      </c>
      <c r="C16" s="262" t="s">
        <v>158</v>
      </c>
      <c r="D16" s="263" t="s">
        <v>149</v>
      </c>
      <c r="E16" s="264">
        <v>22</v>
      </c>
      <c r="F16" s="264">
        <v>0</v>
      </c>
      <c r="G16" s="265">
        <f t="shared" si="0"/>
        <v>0</v>
      </c>
      <c r="H16" s="266">
        <v>0</v>
      </c>
      <c r="I16" s="267">
        <f t="shared" si="1"/>
        <v>0</v>
      </c>
      <c r="J16" s="266">
        <v>0</v>
      </c>
      <c r="K16" s="267">
        <f t="shared" si="2"/>
        <v>0</v>
      </c>
      <c r="O16" s="259">
        <v>2</v>
      </c>
      <c r="AA16" s="232">
        <v>1</v>
      </c>
      <c r="AB16" s="232">
        <v>9</v>
      </c>
      <c r="AC16" s="232">
        <v>9</v>
      </c>
      <c r="AZ16" s="232">
        <v>4</v>
      </c>
      <c r="BA16" s="232">
        <f t="shared" si="3"/>
        <v>0</v>
      </c>
      <c r="BB16" s="232">
        <f t="shared" si="4"/>
        <v>0</v>
      </c>
      <c r="BC16" s="232">
        <f t="shared" si="5"/>
        <v>0</v>
      </c>
      <c r="BD16" s="232">
        <f t="shared" si="6"/>
        <v>0</v>
      </c>
      <c r="BE16" s="232">
        <f t="shared" si="7"/>
        <v>0</v>
      </c>
      <c r="CA16" s="259">
        <v>1</v>
      </c>
      <c r="CB16" s="259">
        <v>9</v>
      </c>
    </row>
    <row r="17" spans="1:80" ht="12.75">
      <c r="A17" s="260">
        <v>10</v>
      </c>
      <c r="B17" s="261" t="s">
        <v>159</v>
      </c>
      <c r="C17" s="262" t="s">
        <v>160</v>
      </c>
      <c r="D17" s="263" t="s">
        <v>142</v>
      </c>
      <c r="E17" s="264">
        <v>8</v>
      </c>
      <c r="F17" s="264">
        <v>0</v>
      </c>
      <c r="G17" s="265">
        <f t="shared" si="0"/>
        <v>0</v>
      </c>
      <c r="H17" s="266">
        <v>0</v>
      </c>
      <c r="I17" s="267">
        <f t="shared" si="1"/>
        <v>0</v>
      </c>
      <c r="J17" s="266">
        <v>0</v>
      </c>
      <c r="K17" s="267">
        <f t="shared" si="2"/>
        <v>0</v>
      </c>
      <c r="O17" s="259">
        <v>2</v>
      </c>
      <c r="AA17" s="232">
        <v>1</v>
      </c>
      <c r="AB17" s="232">
        <v>9</v>
      </c>
      <c r="AC17" s="232">
        <v>9</v>
      </c>
      <c r="AZ17" s="232">
        <v>4</v>
      </c>
      <c r="BA17" s="232">
        <f t="shared" si="3"/>
        <v>0</v>
      </c>
      <c r="BB17" s="232">
        <f t="shared" si="4"/>
        <v>0</v>
      </c>
      <c r="BC17" s="232">
        <f t="shared" si="5"/>
        <v>0</v>
      </c>
      <c r="BD17" s="232">
        <f t="shared" si="6"/>
        <v>0</v>
      </c>
      <c r="BE17" s="232">
        <f t="shared" si="7"/>
        <v>0</v>
      </c>
      <c r="CA17" s="259">
        <v>1</v>
      </c>
      <c r="CB17" s="259">
        <v>9</v>
      </c>
    </row>
    <row r="18" spans="1:80" ht="12.75">
      <c r="A18" s="260">
        <v>11</v>
      </c>
      <c r="B18" s="261" t="s">
        <v>161</v>
      </c>
      <c r="C18" s="262" t="s">
        <v>162</v>
      </c>
      <c r="D18" s="263" t="s">
        <v>149</v>
      </c>
      <c r="E18" s="264">
        <v>53.5</v>
      </c>
      <c r="F18" s="264">
        <v>0</v>
      </c>
      <c r="G18" s="265">
        <f t="shared" si="0"/>
        <v>0</v>
      </c>
      <c r="H18" s="266">
        <v>0</v>
      </c>
      <c r="I18" s="267">
        <f t="shared" si="1"/>
        <v>0</v>
      </c>
      <c r="J18" s="266">
        <v>0</v>
      </c>
      <c r="K18" s="267">
        <f t="shared" si="2"/>
        <v>0</v>
      </c>
      <c r="O18" s="259">
        <v>2</v>
      </c>
      <c r="AA18" s="232">
        <v>1</v>
      </c>
      <c r="AB18" s="232">
        <v>9</v>
      </c>
      <c r="AC18" s="232">
        <v>9</v>
      </c>
      <c r="AZ18" s="232">
        <v>4</v>
      </c>
      <c r="BA18" s="232">
        <f t="shared" si="3"/>
        <v>0</v>
      </c>
      <c r="BB18" s="232">
        <f t="shared" si="4"/>
        <v>0</v>
      </c>
      <c r="BC18" s="232">
        <f t="shared" si="5"/>
        <v>0</v>
      </c>
      <c r="BD18" s="232">
        <f t="shared" si="6"/>
        <v>0</v>
      </c>
      <c r="BE18" s="232">
        <f t="shared" si="7"/>
        <v>0</v>
      </c>
      <c r="CA18" s="259">
        <v>1</v>
      </c>
      <c r="CB18" s="259">
        <v>9</v>
      </c>
    </row>
    <row r="19" spans="1:80" ht="22.5">
      <c r="A19" s="260">
        <v>12</v>
      </c>
      <c r="B19" s="261" t="s">
        <v>163</v>
      </c>
      <c r="C19" s="262" t="s">
        <v>164</v>
      </c>
      <c r="D19" s="263" t="s">
        <v>149</v>
      </c>
      <c r="E19" s="264">
        <v>28</v>
      </c>
      <c r="F19" s="264">
        <v>0</v>
      </c>
      <c r="G19" s="265">
        <f t="shared" si="0"/>
        <v>0</v>
      </c>
      <c r="H19" s="266">
        <v>0</v>
      </c>
      <c r="I19" s="267">
        <f t="shared" si="1"/>
        <v>0</v>
      </c>
      <c r="J19" s="266">
        <v>0</v>
      </c>
      <c r="K19" s="267">
        <f t="shared" si="2"/>
        <v>0</v>
      </c>
      <c r="O19" s="259">
        <v>2</v>
      </c>
      <c r="AA19" s="232">
        <v>1</v>
      </c>
      <c r="AB19" s="232">
        <v>9</v>
      </c>
      <c r="AC19" s="232">
        <v>9</v>
      </c>
      <c r="AZ19" s="232">
        <v>4</v>
      </c>
      <c r="BA19" s="232">
        <f t="shared" si="3"/>
        <v>0</v>
      </c>
      <c r="BB19" s="232">
        <f t="shared" si="4"/>
        <v>0</v>
      </c>
      <c r="BC19" s="232">
        <f t="shared" si="5"/>
        <v>0</v>
      </c>
      <c r="BD19" s="232">
        <f t="shared" si="6"/>
        <v>0</v>
      </c>
      <c r="BE19" s="232">
        <f t="shared" si="7"/>
        <v>0</v>
      </c>
      <c r="CA19" s="259">
        <v>1</v>
      </c>
      <c r="CB19" s="259">
        <v>9</v>
      </c>
    </row>
    <row r="20" spans="1:57" ht="12.75">
      <c r="A20" s="277"/>
      <c r="B20" s="278" t="s">
        <v>101</v>
      </c>
      <c r="C20" s="279" t="s">
        <v>139</v>
      </c>
      <c r="D20" s="280"/>
      <c r="E20" s="281"/>
      <c r="F20" s="282"/>
      <c r="G20" s="283">
        <f>SUM(G7:G19)</f>
        <v>0</v>
      </c>
      <c r="H20" s="284"/>
      <c r="I20" s="285">
        <f>SUM(I7:I19)</f>
        <v>0.00442</v>
      </c>
      <c r="J20" s="284"/>
      <c r="K20" s="285">
        <f>SUM(K7:K19)</f>
        <v>0</v>
      </c>
      <c r="O20" s="259">
        <v>4</v>
      </c>
      <c r="BA20" s="286">
        <f>SUM(BA7:BA19)</f>
        <v>0</v>
      </c>
      <c r="BB20" s="286">
        <f>SUM(BB7:BB19)</f>
        <v>0</v>
      </c>
      <c r="BC20" s="286">
        <f>SUM(BC7:BC19)</f>
        <v>0</v>
      </c>
      <c r="BD20" s="286">
        <f>SUM(BD7:BD19)</f>
        <v>0</v>
      </c>
      <c r="BE20" s="286">
        <f>SUM(BE7:BE19)</f>
        <v>0</v>
      </c>
    </row>
    <row r="21" spans="1:15" ht="12.75">
      <c r="A21" s="249" t="s">
        <v>97</v>
      </c>
      <c r="B21" s="250" t="s">
        <v>165</v>
      </c>
      <c r="C21" s="251" t="s">
        <v>166</v>
      </c>
      <c r="D21" s="252"/>
      <c r="E21" s="253"/>
      <c r="F21" s="253"/>
      <c r="G21" s="254"/>
      <c r="H21" s="255"/>
      <c r="I21" s="256"/>
      <c r="J21" s="257"/>
      <c r="K21" s="258"/>
      <c r="O21" s="259">
        <v>1</v>
      </c>
    </row>
    <row r="22" spans="1:80" ht="12.75">
      <c r="A22" s="260">
        <v>13</v>
      </c>
      <c r="B22" s="261" t="s">
        <v>168</v>
      </c>
      <c r="C22" s="262" t="s">
        <v>169</v>
      </c>
      <c r="D22" s="263" t="s">
        <v>170</v>
      </c>
      <c r="E22" s="264">
        <v>3</v>
      </c>
      <c r="F22" s="264">
        <v>0</v>
      </c>
      <c r="G22" s="265">
        <f aca="true" t="shared" si="8" ref="G22:G34">E22*F22</f>
        <v>0</v>
      </c>
      <c r="H22" s="266">
        <v>0</v>
      </c>
      <c r="I22" s="267">
        <f aca="true" t="shared" si="9" ref="I22:I34">E22*H22</f>
        <v>0</v>
      </c>
      <c r="J22" s="266">
        <v>0</v>
      </c>
      <c r="K22" s="267">
        <f aca="true" t="shared" si="10" ref="K22:K34">E22*J22</f>
        <v>0</v>
      </c>
      <c r="O22" s="259">
        <v>2</v>
      </c>
      <c r="AA22" s="232">
        <v>1</v>
      </c>
      <c r="AB22" s="232">
        <v>9</v>
      </c>
      <c r="AC22" s="232">
        <v>9</v>
      </c>
      <c r="AZ22" s="232">
        <v>4</v>
      </c>
      <c r="BA22" s="232">
        <f aca="true" t="shared" si="11" ref="BA22:BA34">IF(AZ22=1,G22,0)</f>
        <v>0</v>
      </c>
      <c r="BB22" s="232">
        <f aca="true" t="shared" si="12" ref="BB22:BB34">IF(AZ22=2,G22,0)</f>
        <v>0</v>
      </c>
      <c r="BC22" s="232">
        <f aca="true" t="shared" si="13" ref="BC22:BC34">IF(AZ22=3,G22,0)</f>
        <v>0</v>
      </c>
      <c r="BD22" s="232">
        <f aca="true" t="shared" si="14" ref="BD22:BD34">IF(AZ22=4,G22,0)</f>
        <v>0</v>
      </c>
      <c r="BE22" s="232">
        <f aca="true" t="shared" si="15" ref="BE22:BE34">IF(AZ22=5,G22,0)</f>
        <v>0</v>
      </c>
      <c r="CA22" s="259">
        <v>1</v>
      </c>
      <c r="CB22" s="259">
        <v>9</v>
      </c>
    </row>
    <row r="23" spans="1:80" ht="12.75">
      <c r="A23" s="260">
        <v>14</v>
      </c>
      <c r="B23" s="261" t="s">
        <v>171</v>
      </c>
      <c r="C23" s="262" t="s">
        <v>172</v>
      </c>
      <c r="D23" s="263" t="s">
        <v>142</v>
      </c>
      <c r="E23" s="264">
        <v>4</v>
      </c>
      <c r="F23" s="264">
        <v>0</v>
      </c>
      <c r="G23" s="265">
        <f t="shared" si="8"/>
        <v>0</v>
      </c>
      <c r="H23" s="266">
        <v>0</v>
      </c>
      <c r="I23" s="267">
        <f t="shared" si="9"/>
        <v>0</v>
      </c>
      <c r="J23" s="266">
        <v>0</v>
      </c>
      <c r="K23" s="267">
        <f t="shared" si="10"/>
        <v>0</v>
      </c>
      <c r="O23" s="259">
        <v>2</v>
      </c>
      <c r="AA23" s="232">
        <v>1</v>
      </c>
      <c r="AB23" s="232">
        <v>9</v>
      </c>
      <c r="AC23" s="232">
        <v>9</v>
      </c>
      <c r="AZ23" s="232">
        <v>4</v>
      </c>
      <c r="BA23" s="232">
        <f t="shared" si="11"/>
        <v>0</v>
      </c>
      <c r="BB23" s="232">
        <f t="shared" si="12"/>
        <v>0</v>
      </c>
      <c r="BC23" s="232">
        <f t="shared" si="13"/>
        <v>0</v>
      </c>
      <c r="BD23" s="232">
        <f t="shared" si="14"/>
        <v>0</v>
      </c>
      <c r="BE23" s="232">
        <f t="shared" si="15"/>
        <v>0</v>
      </c>
      <c r="CA23" s="259">
        <v>1</v>
      </c>
      <c r="CB23" s="259">
        <v>9</v>
      </c>
    </row>
    <row r="24" spans="1:80" ht="12.75">
      <c r="A24" s="260">
        <v>15</v>
      </c>
      <c r="B24" s="261" t="s">
        <v>173</v>
      </c>
      <c r="C24" s="262" t="s">
        <v>174</v>
      </c>
      <c r="D24" s="263" t="s">
        <v>149</v>
      </c>
      <c r="E24" s="264">
        <v>81.5</v>
      </c>
      <c r="F24" s="264">
        <v>0</v>
      </c>
      <c r="G24" s="265">
        <f t="shared" si="8"/>
        <v>0</v>
      </c>
      <c r="H24" s="266">
        <v>0</v>
      </c>
      <c r="I24" s="267">
        <f t="shared" si="9"/>
        <v>0</v>
      </c>
      <c r="J24" s="266">
        <v>0</v>
      </c>
      <c r="K24" s="267">
        <f t="shared" si="10"/>
        <v>0</v>
      </c>
      <c r="O24" s="259">
        <v>2</v>
      </c>
      <c r="AA24" s="232">
        <v>1</v>
      </c>
      <c r="AB24" s="232">
        <v>9</v>
      </c>
      <c r="AC24" s="232">
        <v>9</v>
      </c>
      <c r="AZ24" s="232">
        <v>4</v>
      </c>
      <c r="BA24" s="232">
        <f t="shared" si="11"/>
        <v>0</v>
      </c>
      <c r="BB24" s="232">
        <f t="shared" si="12"/>
        <v>0</v>
      </c>
      <c r="BC24" s="232">
        <f t="shared" si="13"/>
        <v>0</v>
      </c>
      <c r="BD24" s="232">
        <f t="shared" si="14"/>
        <v>0</v>
      </c>
      <c r="BE24" s="232">
        <f t="shared" si="15"/>
        <v>0</v>
      </c>
      <c r="CA24" s="259">
        <v>1</v>
      </c>
      <c r="CB24" s="259">
        <v>9</v>
      </c>
    </row>
    <row r="25" spans="1:80" ht="12.75">
      <c r="A25" s="260">
        <v>16</v>
      </c>
      <c r="B25" s="261" t="s">
        <v>175</v>
      </c>
      <c r="C25" s="262" t="s">
        <v>176</v>
      </c>
      <c r="D25" s="263" t="s">
        <v>170</v>
      </c>
      <c r="E25" s="264">
        <v>4.4</v>
      </c>
      <c r="F25" s="264">
        <v>0</v>
      </c>
      <c r="G25" s="265">
        <f t="shared" si="8"/>
        <v>0</v>
      </c>
      <c r="H25" s="266">
        <v>0</v>
      </c>
      <c r="I25" s="267">
        <f t="shared" si="9"/>
        <v>0</v>
      </c>
      <c r="J25" s="266">
        <v>0</v>
      </c>
      <c r="K25" s="267">
        <f t="shared" si="10"/>
        <v>0</v>
      </c>
      <c r="O25" s="259">
        <v>2</v>
      </c>
      <c r="AA25" s="232">
        <v>1</v>
      </c>
      <c r="AB25" s="232">
        <v>1</v>
      </c>
      <c r="AC25" s="232">
        <v>1</v>
      </c>
      <c r="AZ25" s="232">
        <v>4</v>
      </c>
      <c r="BA25" s="232">
        <f t="shared" si="11"/>
        <v>0</v>
      </c>
      <c r="BB25" s="232">
        <f t="shared" si="12"/>
        <v>0</v>
      </c>
      <c r="BC25" s="232">
        <f t="shared" si="13"/>
        <v>0</v>
      </c>
      <c r="BD25" s="232">
        <f t="shared" si="14"/>
        <v>0</v>
      </c>
      <c r="BE25" s="232">
        <f t="shared" si="15"/>
        <v>0</v>
      </c>
      <c r="CA25" s="259">
        <v>1</v>
      </c>
      <c r="CB25" s="259">
        <v>1</v>
      </c>
    </row>
    <row r="26" spans="1:80" ht="12.75">
      <c r="A26" s="260">
        <v>17</v>
      </c>
      <c r="B26" s="261" t="s">
        <v>177</v>
      </c>
      <c r="C26" s="262" t="s">
        <v>178</v>
      </c>
      <c r="D26" s="263" t="s">
        <v>100</v>
      </c>
      <c r="E26" s="264">
        <v>1</v>
      </c>
      <c r="F26" s="264">
        <v>0</v>
      </c>
      <c r="G26" s="265">
        <f t="shared" si="8"/>
        <v>0</v>
      </c>
      <c r="H26" s="266">
        <v>0</v>
      </c>
      <c r="I26" s="267">
        <f t="shared" si="9"/>
        <v>0</v>
      </c>
      <c r="J26" s="266"/>
      <c r="K26" s="267">
        <f t="shared" si="10"/>
        <v>0</v>
      </c>
      <c r="O26" s="259">
        <v>2</v>
      </c>
      <c r="AA26" s="232">
        <v>12</v>
      </c>
      <c r="AB26" s="232">
        <v>0</v>
      </c>
      <c r="AC26" s="232">
        <v>19</v>
      </c>
      <c r="AZ26" s="232">
        <v>4</v>
      </c>
      <c r="BA26" s="232">
        <f t="shared" si="11"/>
        <v>0</v>
      </c>
      <c r="BB26" s="232">
        <f t="shared" si="12"/>
        <v>0</v>
      </c>
      <c r="BC26" s="232">
        <f t="shared" si="13"/>
        <v>0</v>
      </c>
      <c r="BD26" s="232">
        <f t="shared" si="14"/>
        <v>0</v>
      </c>
      <c r="BE26" s="232">
        <f t="shared" si="15"/>
        <v>0</v>
      </c>
      <c r="CA26" s="259">
        <v>12</v>
      </c>
      <c r="CB26" s="259">
        <v>0</v>
      </c>
    </row>
    <row r="27" spans="1:80" ht="12.75">
      <c r="A27" s="260">
        <v>18</v>
      </c>
      <c r="B27" s="261" t="s">
        <v>179</v>
      </c>
      <c r="C27" s="262" t="s">
        <v>180</v>
      </c>
      <c r="D27" s="263" t="s">
        <v>149</v>
      </c>
      <c r="E27" s="264">
        <v>81.5</v>
      </c>
      <c r="F27" s="264">
        <v>0</v>
      </c>
      <c r="G27" s="265">
        <f t="shared" si="8"/>
        <v>0</v>
      </c>
      <c r="H27" s="266">
        <v>0</v>
      </c>
      <c r="I27" s="267">
        <f t="shared" si="9"/>
        <v>0</v>
      </c>
      <c r="J27" s="266">
        <v>0</v>
      </c>
      <c r="K27" s="267">
        <f t="shared" si="10"/>
        <v>0</v>
      </c>
      <c r="O27" s="259">
        <v>2</v>
      </c>
      <c r="AA27" s="232">
        <v>1</v>
      </c>
      <c r="AB27" s="232">
        <v>9</v>
      </c>
      <c r="AC27" s="232">
        <v>9</v>
      </c>
      <c r="AZ27" s="232">
        <v>4</v>
      </c>
      <c r="BA27" s="232">
        <f t="shared" si="11"/>
        <v>0</v>
      </c>
      <c r="BB27" s="232">
        <f t="shared" si="12"/>
        <v>0</v>
      </c>
      <c r="BC27" s="232">
        <f t="shared" si="13"/>
        <v>0</v>
      </c>
      <c r="BD27" s="232">
        <f t="shared" si="14"/>
        <v>0</v>
      </c>
      <c r="BE27" s="232">
        <f t="shared" si="15"/>
        <v>0</v>
      </c>
      <c r="CA27" s="259">
        <v>1</v>
      </c>
      <c r="CB27" s="259">
        <v>9</v>
      </c>
    </row>
    <row r="28" spans="1:80" ht="12.75">
      <c r="A28" s="260">
        <v>19</v>
      </c>
      <c r="B28" s="261" t="s">
        <v>181</v>
      </c>
      <c r="C28" s="262" t="s">
        <v>182</v>
      </c>
      <c r="D28" s="263" t="s">
        <v>149</v>
      </c>
      <c r="E28" s="264">
        <v>81.5</v>
      </c>
      <c r="F28" s="264">
        <v>0</v>
      </c>
      <c r="G28" s="265">
        <f t="shared" si="8"/>
        <v>0</v>
      </c>
      <c r="H28" s="266">
        <v>0</v>
      </c>
      <c r="I28" s="267">
        <f t="shared" si="9"/>
        <v>0</v>
      </c>
      <c r="J28" s="266">
        <v>0</v>
      </c>
      <c r="K28" s="267">
        <f t="shared" si="10"/>
        <v>0</v>
      </c>
      <c r="O28" s="259">
        <v>2</v>
      </c>
      <c r="AA28" s="232">
        <v>1</v>
      </c>
      <c r="AB28" s="232">
        <v>9</v>
      </c>
      <c r="AC28" s="232">
        <v>9</v>
      </c>
      <c r="AZ28" s="232">
        <v>4</v>
      </c>
      <c r="BA28" s="232">
        <f t="shared" si="11"/>
        <v>0</v>
      </c>
      <c r="BB28" s="232">
        <f t="shared" si="12"/>
        <v>0</v>
      </c>
      <c r="BC28" s="232">
        <f t="shared" si="13"/>
        <v>0</v>
      </c>
      <c r="BD28" s="232">
        <f t="shared" si="14"/>
        <v>0</v>
      </c>
      <c r="BE28" s="232">
        <f t="shared" si="15"/>
        <v>0</v>
      </c>
      <c r="CA28" s="259">
        <v>1</v>
      </c>
      <c r="CB28" s="259">
        <v>9</v>
      </c>
    </row>
    <row r="29" spans="1:80" ht="12.75">
      <c r="A29" s="260">
        <v>20</v>
      </c>
      <c r="B29" s="261" t="s">
        <v>183</v>
      </c>
      <c r="C29" s="262" t="s">
        <v>184</v>
      </c>
      <c r="D29" s="263" t="s">
        <v>142</v>
      </c>
      <c r="E29" s="264">
        <v>2</v>
      </c>
      <c r="F29" s="264">
        <v>0</v>
      </c>
      <c r="G29" s="265">
        <f t="shared" si="8"/>
        <v>0</v>
      </c>
      <c r="H29" s="266">
        <v>0</v>
      </c>
      <c r="I29" s="267">
        <f t="shared" si="9"/>
        <v>0</v>
      </c>
      <c r="J29" s="266">
        <v>0</v>
      </c>
      <c r="K29" s="267">
        <f t="shared" si="10"/>
        <v>0</v>
      </c>
      <c r="O29" s="259">
        <v>2</v>
      </c>
      <c r="AA29" s="232">
        <v>1</v>
      </c>
      <c r="AB29" s="232">
        <v>9</v>
      </c>
      <c r="AC29" s="232">
        <v>9</v>
      </c>
      <c r="AZ29" s="232">
        <v>4</v>
      </c>
      <c r="BA29" s="232">
        <f t="shared" si="11"/>
        <v>0</v>
      </c>
      <c r="BB29" s="232">
        <f t="shared" si="12"/>
        <v>0</v>
      </c>
      <c r="BC29" s="232">
        <f t="shared" si="13"/>
        <v>0</v>
      </c>
      <c r="BD29" s="232">
        <f t="shared" si="14"/>
        <v>0</v>
      </c>
      <c r="BE29" s="232">
        <f t="shared" si="15"/>
        <v>0</v>
      </c>
      <c r="CA29" s="259">
        <v>1</v>
      </c>
      <c r="CB29" s="259">
        <v>9</v>
      </c>
    </row>
    <row r="30" spans="1:80" ht="12.75">
      <c r="A30" s="260">
        <v>21</v>
      </c>
      <c r="B30" s="261" t="s">
        <v>185</v>
      </c>
      <c r="C30" s="262" t="s">
        <v>186</v>
      </c>
      <c r="D30" s="263" t="s">
        <v>149</v>
      </c>
      <c r="E30" s="264">
        <v>81.5</v>
      </c>
      <c r="F30" s="264">
        <v>0</v>
      </c>
      <c r="G30" s="265">
        <f t="shared" si="8"/>
        <v>0</v>
      </c>
      <c r="H30" s="266">
        <v>0</v>
      </c>
      <c r="I30" s="267">
        <f t="shared" si="9"/>
        <v>0</v>
      </c>
      <c r="J30" s="266">
        <v>0</v>
      </c>
      <c r="K30" s="267">
        <f t="shared" si="10"/>
        <v>0</v>
      </c>
      <c r="O30" s="259">
        <v>2</v>
      </c>
      <c r="AA30" s="232">
        <v>1</v>
      </c>
      <c r="AB30" s="232">
        <v>9</v>
      </c>
      <c r="AC30" s="232">
        <v>9</v>
      </c>
      <c r="AZ30" s="232">
        <v>4</v>
      </c>
      <c r="BA30" s="232">
        <f t="shared" si="11"/>
        <v>0</v>
      </c>
      <c r="BB30" s="232">
        <f t="shared" si="12"/>
        <v>0</v>
      </c>
      <c r="BC30" s="232">
        <f t="shared" si="13"/>
        <v>0</v>
      </c>
      <c r="BD30" s="232">
        <f t="shared" si="14"/>
        <v>0</v>
      </c>
      <c r="BE30" s="232">
        <f t="shared" si="15"/>
        <v>0</v>
      </c>
      <c r="CA30" s="259">
        <v>1</v>
      </c>
      <c r="CB30" s="259">
        <v>9</v>
      </c>
    </row>
    <row r="31" spans="1:80" ht="12.75">
      <c r="A31" s="260">
        <v>22</v>
      </c>
      <c r="B31" s="261" t="s">
        <v>187</v>
      </c>
      <c r="C31" s="262" t="s">
        <v>188</v>
      </c>
      <c r="D31" s="263" t="s">
        <v>189</v>
      </c>
      <c r="E31" s="264">
        <v>123</v>
      </c>
      <c r="F31" s="264">
        <v>0</v>
      </c>
      <c r="G31" s="265">
        <f t="shared" si="8"/>
        <v>0</v>
      </c>
      <c r="H31" s="266">
        <v>0</v>
      </c>
      <c r="I31" s="267">
        <f t="shared" si="9"/>
        <v>0</v>
      </c>
      <c r="J31" s="266">
        <v>0</v>
      </c>
      <c r="K31" s="267">
        <f t="shared" si="10"/>
        <v>0</v>
      </c>
      <c r="O31" s="259">
        <v>2</v>
      </c>
      <c r="AA31" s="232">
        <v>1</v>
      </c>
      <c r="AB31" s="232">
        <v>9</v>
      </c>
      <c r="AC31" s="232">
        <v>9</v>
      </c>
      <c r="AZ31" s="232">
        <v>4</v>
      </c>
      <c r="BA31" s="232">
        <f t="shared" si="11"/>
        <v>0</v>
      </c>
      <c r="BB31" s="232">
        <f t="shared" si="12"/>
        <v>0</v>
      </c>
      <c r="BC31" s="232">
        <f t="shared" si="13"/>
        <v>0</v>
      </c>
      <c r="BD31" s="232">
        <f t="shared" si="14"/>
        <v>0</v>
      </c>
      <c r="BE31" s="232">
        <f t="shared" si="15"/>
        <v>0</v>
      </c>
      <c r="CA31" s="259">
        <v>1</v>
      </c>
      <c r="CB31" s="259">
        <v>9</v>
      </c>
    </row>
    <row r="32" spans="1:80" ht="12.75">
      <c r="A32" s="260">
        <v>23</v>
      </c>
      <c r="B32" s="261" t="s">
        <v>190</v>
      </c>
      <c r="C32" s="262" t="s">
        <v>191</v>
      </c>
      <c r="D32" s="263" t="s">
        <v>142</v>
      </c>
      <c r="E32" s="264">
        <v>4</v>
      </c>
      <c r="F32" s="264">
        <v>0</v>
      </c>
      <c r="G32" s="265">
        <f t="shared" si="8"/>
        <v>0</v>
      </c>
      <c r="H32" s="266">
        <v>0</v>
      </c>
      <c r="I32" s="267">
        <f t="shared" si="9"/>
        <v>0</v>
      </c>
      <c r="J32" s="266">
        <v>0</v>
      </c>
      <c r="K32" s="267">
        <f t="shared" si="10"/>
        <v>0</v>
      </c>
      <c r="O32" s="259">
        <v>2</v>
      </c>
      <c r="AA32" s="232">
        <v>1</v>
      </c>
      <c r="AB32" s="232">
        <v>9</v>
      </c>
      <c r="AC32" s="232">
        <v>9</v>
      </c>
      <c r="AZ32" s="232">
        <v>4</v>
      </c>
      <c r="BA32" s="232">
        <f t="shared" si="11"/>
        <v>0</v>
      </c>
      <c r="BB32" s="232">
        <f t="shared" si="12"/>
        <v>0</v>
      </c>
      <c r="BC32" s="232">
        <f t="shared" si="13"/>
        <v>0</v>
      </c>
      <c r="BD32" s="232">
        <f t="shared" si="14"/>
        <v>0</v>
      </c>
      <c r="BE32" s="232">
        <f t="shared" si="15"/>
        <v>0</v>
      </c>
      <c r="CA32" s="259">
        <v>1</v>
      </c>
      <c r="CB32" s="259">
        <v>9</v>
      </c>
    </row>
    <row r="33" spans="1:80" ht="12.75">
      <c r="A33" s="260">
        <v>24</v>
      </c>
      <c r="B33" s="261" t="s">
        <v>192</v>
      </c>
      <c r="C33" s="262" t="s">
        <v>193</v>
      </c>
      <c r="D33" s="263" t="s">
        <v>149</v>
      </c>
      <c r="E33" s="264">
        <v>54.5</v>
      </c>
      <c r="F33" s="264">
        <v>0</v>
      </c>
      <c r="G33" s="265">
        <f t="shared" si="8"/>
        <v>0</v>
      </c>
      <c r="H33" s="266">
        <v>0</v>
      </c>
      <c r="I33" s="267">
        <f t="shared" si="9"/>
        <v>0</v>
      </c>
      <c r="J33" s="266">
        <v>0</v>
      </c>
      <c r="K33" s="267">
        <f t="shared" si="10"/>
        <v>0</v>
      </c>
      <c r="O33" s="259">
        <v>2</v>
      </c>
      <c r="AA33" s="232">
        <v>1</v>
      </c>
      <c r="AB33" s="232">
        <v>9</v>
      </c>
      <c r="AC33" s="232">
        <v>9</v>
      </c>
      <c r="AZ33" s="232">
        <v>4</v>
      </c>
      <c r="BA33" s="232">
        <f t="shared" si="11"/>
        <v>0</v>
      </c>
      <c r="BB33" s="232">
        <f t="shared" si="12"/>
        <v>0</v>
      </c>
      <c r="BC33" s="232">
        <f t="shared" si="13"/>
        <v>0</v>
      </c>
      <c r="BD33" s="232">
        <f t="shared" si="14"/>
        <v>0</v>
      </c>
      <c r="BE33" s="232">
        <f t="shared" si="15"/>
        <v>0</v>
      </c>
      <c r="CA33" s="259">
        <v>1</v>
      </c>
      <c r="CB33" s="259">
        <v>9</v>
      </c>
    </row>
    <row r="34" spans="1:80" ht="12.75">
      <c r="A34" s="260">
        <v>25</v>
      </c>
      <c r="B34" s="261" t="s">
        <v>194</v>
      </c>
      <c r="C34" s="262" t="s">
        <v>195</v>
      </c>
      <c r="D34" s="263" t="s">
        <v>149</v>
      </c>
      <c r="E34" s="264">
        <v>27</v>
      </c>
      <c r="F34" s="264">
        <v>0</v>
      </c>
      <c r="G34" s="265">
        <f t="shared" si="8"/>
        <v>0</v>
      </c>
      <c r="H34" s="266">
        <v>0</v>
      </c>
      <c r="I34" s="267">
        <f t="shared" si="9"/>
        <v>0</v>
      </c>
      <c r="J34" s="266">
        <v>0</v>
      </c>
      <c r="K34" s="267">
        <f t="shared" si="10"/>
        <v>0</v>
      </c>
      <c r="O34" s="259">
        <v>2</v>
      </c>
      <c r="AA34" s="232">
        <v>1</v>
      </c>
      <c r="AB34" s="232">
        <v>9</v>
      </c>
      <c r="AC34" s="232">
        <v>9</v>
      </c>
      <c r="AZ34" s="232">
        <v>4</v>
      </c>
      <c r="BA34" s="232">
        <f t="shared" si="11"/>
        <v>0</v>
      </c>
      <c r="BB34" s="232">
        <f t="shared" si="12"/>
        <v>0</v>
      </c>
      <c r="BC34" s="232">
        <f t="shared" si="13"/>
        <v>0</v>
      </c>
      <c r="BD34" s="232">
        <f t="shared" si="14"/>
        <v>0</v>
      </c>
      <c r="BE34" s="232">
        <f t="shared" si="15"/>
        <v>0</v>
      </c>
      <c r="CA34" s="259">
        <v>1</v>
      </c>
      <c r="CB34" s="259">
        <v>9</v>
      </c>
    </row>
    <row r="35" spans="1:57" ht="12.75">
      <c r="A35" s="277"/>
      <c r="B35" s="278" t="s">
        <v>101</v>
      </c>
      <c r="C35" s="279" t="s">
        <v>167</v>
      </c>
      <c r="D35" s="280"/>
      <c r="E35" s="281"/>
      <c r="F35" s="282"/>
      <c r="G35" s="283">
        <f>SUM(G21:G34)</f>
        <v>0</v>
      </c>
      <c r="H35" s="284"/>
      <c r="I35" s="285">
        <f>SUM(I21:I34)</f>
        <v>0</v>
      </c>
      <c r="J35" s="284"/>
      <c r="K35" s="285">
        <f>SUM(K21:K34)</f>
        <v>0</v>
      </c>
      <c r="O35" s="259">
        <v>4</v>
      </c>
      <c r="BA35" s="286">
        <f>SUM(BA21:BA34)</f>
        <v>0</v>
      </c>
      <c r="BB35" s="286">
        <f>SUM(BB21:BB34)</f>
        <v>0</v>
      </c>
      <c r="BC35" s="286">
        <f>SUM(BC21:BC34)</f>
        <v>0</v>
      </c>
      <c r="BD35" s="286">
        <f>SUM(BD21:BD34)</f>
        <v>0</v>
      </c>
      <c r="BE35" s="286">
        <f>SUM(BE21:BE34)</f>
        <v>0</v>
      </c>
    </row>
    <row r="36" spans="1:15" ht="12.75">
      <c r="A36" s="249" t="s">
        <v>97</v>
      </c>
      <c r="B36" s="250" t="s">
        <v>196</v>
      </c>
      <c r="C36" s="251" t="s">
        <v>197</v>
      </c>
      <c r="D36" s="252"/>
      <c r="E36" s="253"/>
      <c r="F36" s="253"/>
      <c r="G36" s="254"/>
      <c r="H36" s="255"/>
      <c r="I36" s="256"/>
      <c r="J36" s="257"/>
      <c r="K36" s="258"/>
      <c r="O36" s="259">
        <v>1</v>
      </c>
    </row>
    <row r="37" spans="1:80" ht="12.75">
      <c r="A37" s="260">
        <v>26</v>
      </c>
      <c r="B37" s="261" t="s">
        <v>199</v>
      </c>
      <c r="C37" s="262" t="s">
        <v>200</v>
      </c>
      <c r="D37" s="263" t="s">
        <v>201</v>
      </c>
      <c r="E37" s="264">
        <v>2</v>
      </c>
      <c r="F37" s="264">
        <v>0</v>
      </c>
      <c r="G37" s="265">
        <f>E37*F37</f>
        <v>0</v>
      </c>
      <c r="H37" s="266">
        <v>0</v>
      </c>
      <c r="I37" s="267">
        <f>E37*H37</f>
        <v>0</v>
      </c>
      <c r="J37" s="266"/>
      <c r="K37" s="267">
        <f>E37*J37</f>
        <v>0</v>
      </c>
      <c r="O37" s="259">
        <v>2</v>
      </c>
      <c r="AA37" s="232">
        <v>3</v>
      </c>
      <c r="AB37" s="232">
        <v>0</v>
      </c>
      <c r="AC37" s="232" t="s">
        <v>199</v>
      </c>
      <c r="AZ37" s="232">
        <v>3</v>
      </c>
      <c r="BA37" s="232">
        <f>IF(AZ37=1,G37,0)</f>
        <v>0</v>
      </c>
      <c r="BB37" s="232">
        <f>IF(AZ37=2,G37,0)</f>
        <v>0</v>
      </c>
      <c r="BC37" s="232">
        <f>IF(AZ37=3,G37,0)</f>
        <v>0</v>
      </c>
      <c r="BD37" s="232">
        <f>IF(AZ37=4,G37,0)</f>
        <v>0</v>
      </c>
      <c r="BE37" s="232">
        <f>IF(AZ37=5,G37,0)</f>
        <v>0</v>
      </c>
      <c r="CA37" s="259">
        <v>3</v>
      </c>
      <c r="CB37" s="259">
        <v>0</v>
      </c>
    </row>
    <row r="38" spans="1:57" ht="12.75">
      <c r="A38" s="277"/>
      <c r="B38" s="278" t="s">
        <v>101</v>
      </c>
      <c r="C38" s="279" t="s">
        <v>198</v>
      </c>
      <c r="D38" s="280"/>
      <c r="E38" s="281"/>
      <c r="F38" s="282"/>
      <c r="G38" s="283">
        <f>SUM(G36:G37)</f>
        <v>0</v>
      </c>
      <c r="H38" s="284"/>
      <c r="I38" s="285">
        <f>SUM(I36:I37)</f>
        <v>0</v>
      </c>
      <c r="J38" s="284"/>
      <c r="K38" s="285">
        <f>SUM(K36:K37)</f>
        <v>0</v>
      </c>
      <c r="O38" s="259">
        <v>4</v>
      </c>
      <c r="BA38" s="286">
        <f>SUM(BA36:BA37)</f>
        <v>0</v>
      </c>
      <c r="BB38" s="286">
        <f>SUM(BB36:BB37)</f>
        <v>0</v>
      </c>
      <c r="BC38" s="286">
        <f>SUM(BC36:BC37)</f>
        <v>0</v>
      </c>
      <c r="BD38" s="286">
        <f>SUM(BD36:BD37)</f>
        <v>0</v>
      </c>
      <c r="BE38" s="286">
        <f>SUM(BE36:BE37)</f>
        <v>0</v>
      </c>
    </row>
    <row r="39" ht="12.75">
      <c r="E39" s="232"/>
    </row>
    <row r="40" ht="12.75">
      <c r="E40" s="232"/>
    </row>
    <row r="41" ht="12.75">
      <c r="E41" s="232"/>
    </row>
    <row r="42" ht="12.75">
      <c r="E42" s="232"/>
    </row>
    <row r="43" ht="12.75">
      <c r="E43" s="232"/>
    </row>
    <row r="44" ht="12.75">
      <c r="E44" s="232"/>
    </row>
    <row r="45" ht="12.75">
      <c r="E45" s="232"/>
    </row>
    <row r="46" ht="12.75">
      <c r="E46" s="232"/>
    </row>
    <row r="47" ht="12.75">
      <c r="E47" s="232"/>
    </row>
    <row r="48" ht="12.75">
      <c r="E48" s="232"/>
    </row>
    <row r="49" ht="12.75">
      <c r="E49" s="232"/>
    </row>
    <row r="50" ht="12.75">
      <c r="E50" s="232"/>
    </row>
    <row r="51" ht="12.75">
      <c r="E51" s="232"/>
    </row>
    <row r="52" ht="12.75">
      <c r="E52" s="232"/>
    </row>
    <row r="53" ht="12.75">
      <c r="E53" s="232"/>
    </row>
    <row r="54" ht="12.75">
      <c r="E54" s="232"/>
    </row>
    <row r="55" ht="12.75">
      <c r="E55" s="232"/>
    </row>
    <row r="56" ht="12.75">
      <c r="E56" s="232"/>
    </row>
    <row r="57" ht="12.75">
      <c r="E57" s="232"/>
    </row>
    <row r="58" ht="12.75">
      <c r="E58" s="232"/>
    </row>
    <row r="59" ht="12.75">
      <c r="E59" s="232"/>
    </row>
    <row r="60" ht="12.75">
      <c r="E60" s="232"/>
    </row>
    <row r="61" ht="12.75">
      <c r="E61" s="232"/>
    </row>
    <row r="62" spans="1:7" ht="12.75">
      <c r="A62" s="276"/>
      <c r="B62" s="276"/>
      <c r="C62" s="276"/>
      <c r="D62" s="276"/>
      <c r="E62" s="276"/>
      <c r="F62" s="276"/>
      <c r="G62" s="276"/>
    </row>
    <row r="63" spans="1:7" ht="12.75">
      <c r="A63" s="276"/>
      <c r="B63" s="276"/>
      <c r="C63" s="276"/>
      <c r="D63" s="276"/>
      <c r="E63" s="276"/>
      <c r="F63" s="276"/>
      <c r="G63" s="276"/>
    </row>
    <row r="64" spans="1:7" ht="12.75">
      <c r="A64" s="276"/>
      <c r="B64" s="276"/>
      <c r="C64" s="276"/>
      <c r="D64" s="276"/>
      <c r="E64" s="276"/>
      <c r="F64" s="276"/>
      <c r="G64" s="276"/>
    </row>
    <row r="65" spans="1:7" ht="12.75">
      <c r="A65" s="276"/>
      <c r="B65" s="276"/>
      <c r="C65" s="276"/>
      <c r="D65" s="276"/>
      <c r="E65" s="276"/>
      <c r="F65" s="276"/>
      <c r="G65" s="276"/>
    </row>
    <row r="66" ht="12.75">
      <c r="E66" s="232"/>
    </row>
    <row r="67" ht="12.75">
      <c r="E67" s="232"/>
    </row>
    <row r="68" ht="12.75">
      <c r="E68" s="232"/>
    </row>
    <row r="69" ht="12.75">
      <c r="E69" s="232"/>
    </row>
    <row r="70" ht="12.75">
      <c r="E70" s="232"/>
    </row>
    <row r="71" ht="12.75">
      <c r="E71" s="232"/>
    </row>
    <row r="72" ht="12.75">
      <c r="E72" s="232"/>
    </row>
    <row r="73" ht="12.75">
      <c r="E73" s="232"/>
    </row>
    <row r="74" ht="12.75">
      <c r="E74" s="232"/>
    </row>
    <row r="75" ht="12.75">
      <c r="E75" s="232"/>
    </row>
    <row r="76" ht="12.75">
      <c r="E76" s="232"/>
    </row>
    <row r="77" ht="12.75">
      <c r="E77" s="232"/>
    </row>
    <row r="78" ht="12.75">
      <c r="E78" s="232"/>
    </row>
    <row r="79" ht="12.75">
      <c r="E79" s="232"/>
    </row>
    <row r="80" ht="12.75">
      <c r="E80" s="232"/>
    </row>
    <row r="81" ht="12.75">
      <c r="E81" s="232"/>
    </row>
    <row r="82" ht="12.75">
      <c r="E82" s="232"/>
    </row>
    <row r="83" ht="12.75">
      <c r="E83" s="232"/>
    </row>
    <row r="84" ht="12.75">
      <c r="E84" s="232"/>
    </row>
    <row r="85" ht="12.75">
      <c r="E85" s="232"/>
    </row>
    <row r="86" ht="12.75">
      <c r="E86" s="232"/>
    </row>
    <row r="87" ht="12.75">
      <c r="E87" s="232"/>
    </row>
    <row r="88" ht="12.75">
      <c r="E88" s="232"/>
    </row>
    <row r="89" ht="12.75">
      <c r="E89" s="232"/>
    </row>
    <row r="90" ht="12.75">
      <c r="E90" s="232"/>
    </row>
    <row r="91" ht="12.75">
      <c r="E91" s="232"/>
    </row>
    <row r="92" ht="12.75">
      <c r="E92" s="232"/>
    </row>
    <row r="93" ht="12.75">
      <c r="E93" s="232"/>
    </row>
    <row r="94" ht="12.75">
      <c r="E94" s="232"/>
    </row>
    <row r="95" ht="12.75">
      <c r="E95" s="232"/>
    </row>
    <row r="96" ht="12.75">
      <c r="E96" s="232"/>
    </row>
    <row r="97" spans="1:2" ht="12.75">
      <c r="A97" s="287"/>
      <c r="B97" s="287"/>
    </row>
    <row r="98" spans="1:7" ht="12.75">
      <c r="A98" s="276"/>
      <c r="B98" s="276"/>
      <c r="C98" s="288"/>
      <c r="D98" s="288"/>
      <c r="E98" s="289"/>
      <c r="F98" s="288"/>
      <c r="G98" s="290"/>
    </row>
    <row r="99" spans="1:7" ht="12.75">
      <c r="A99" s="291"/>
      <c r="B99" s="291"/>
      <c r="C99" s="276"/>
      <c r="D99" s="276"/>
      <c r="E99" s="292"/>
      <c r="F99" s="276"/>
      <c r="G99" s="276"/>
    </row>
    <row r="100" spans="1:7" ht="12.75">
      <c r="A100" s="276"/>
      <c r="B100" s="276"/>
      <c r="C100" s="276"/>
      <c r="D100" s="276"/>
      <c r="E100" s="292"/>
      <c r="F100" s="276"/>
      <c r="G100" s="276"/>
    </row>
    <row r="101" spans="1:7" ht="12.75">
      <c r="A101" s="276"/>
      <c r="B101" s="276"/>
      <c r="C101" s="276"/>
      <c r="D101" s="276"/>
      <c r="E101" s="292"/>
      <c r="F101" s="276"/>
      <c r="G101" s="276"/>
    </row>
    <row r="102" spans="1:7" ht="12.75">
      <c r="A102" s="276"/>
      <c r="B102" s="276"/>
      <c r="C102" s="276"/>
      <c r="D102" s="276"/>
      <c r="E102" s="292"/>
      <c r="F102" s="276"/>
      <c r="G102" s="276"/>
    </row>
    <row r="103" spans="1:7" ht="12.75">
      <c r="A103" s="276"/>
      <c r="B103" s="276"/>
      <c r="C103" s="276"/>
      <c r="D103" s="276"/>
      <c r="E103" s="292"/>
      <c r="F103" s="276"/>
      <c r="G103" s="276"/>
    </row>
    <row r="104" spans="1:7" ht="12.75">
      <c r="A104" s="276"/>
      <c r="B104" s="276"/>
      <c r="C104" s="276"/>
      <c r="D104" s="276"/>
      <c r="E104" s="292"/>
      <c r="F104" s="276"/>
      <c r="G104" s="276"/>
    </row>
    <row r="105" spans="1:7" ht="12.75">
      <c r="A105" s="276"/>
      <c r="B105" s="276"/>
      <c r="C105" s="276"/>
      <c r="D105" s="276"/>
      <c r="E105" s="292"/>
      <c r="F105" s="276"/>
      <c r="G105" s="276"/>
    </row>
    <row r="106" spans="1:7" ht="12.75">
      <c r="A106" s="276"/>
      <c r="B106" s="276"/>
      <c r="C106" s="276"/>
      <c r="D106" s="276"/>
      <c r="E106" s="292"/>
      <c r="F106" s="276"/>
      <c r="G106" s="276"/>
    </row>
    <row r="107" spans="1:7" ht="12.75">
      <c r="A107" s="276"/>
      <c r="B107" s="276"/>
      <c r="C107" s="276"/>
      <c r="D107" s="276"/>
      <c r="E107" s="292"/>
      <c r="F107" s="276"/>
      <c r="G107" s="276"/>
    </row>
    <row r="108" spans="1:7" ht="12.75">
      <c r="A108" s="276"/>
      <c r="B108" s="276"/>
      <c r="C108" s="276"/>
      <c r="D108" s="276"/>
      <c r="E108" s="292"/>
      <c r="F108" s="276"/>
      <c r="G108" s="276"/>
    </row>
    <row r="109" spans="1:7" ht="12.75">
      <c r="A109" s="276"/>
      <c r="B109" s="276"/>
      <c r="C109" s="276"/>
      <c r="D109" s="276"/>
      <c r="E109" s="292"/>
      <c r="F109" s="276"/>
      <c r="G109" s="276"/>
    </row>
    <row r="110" spans="1:7" ht="12.75">
      <c r="A110" s="276"/>
      <c r="B110" s="276"/>
      <c r="C110" s="276"/>
      <c r="D110" s="276"/>
      <c r="E110" s="292"/>
      <c r="F110" s="276"/>
      <c r="G110" s="276"/>
    </row>
    <row r="111" spans="1:7" ht="12.75">
      <c r="A111" s="276"/>
      <c r="B111" s="276"/>
      <c r="C111" s="276"/>
      <c r="D111" s="276"/>
      <c r="E111" s="292"/>
      <c r="F111" s="276"/>
      <c r="G111" s="276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E51"/>
  <sheetViews>
    <sheetView zoomScalePageLayoutView="0" workbookViewId="0" topLeftCell="A1">
      <selection activeCell="B37" sqref="B37:G45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93" t="s">
        <v>102</v>
      </c>
      <c r="B1" s="94"/>
      <c r="C1" s="94"/>
      <c r="D1" s="94"/>
      <c r="E1" s="94"/>
      <c r="F1" s="94"/>
      <c r="G1" s="94"/>
    </row>
    <row r="2" spans="1:7" ht="12.75" customHeight="1">
      <c r="A2" s="95" t="s">
        <v>32</v>
      </c>
      <c r="B2" s="96"/>
      <c r="C2" s="97" t="s">
        <v>203</v>
      </c>
      <c r="D2" s="97" t="s">
        <v>204</v>
      </c>
      <c r="E2" s="98"/>
      <c r="F2" s="99" t="s">
        <v>33</v>
      </c>
      <c r="G2" s="100"/>
    </row>
    <row r="3" spans="1:7" ht="3" customHeight="1" hidden="1">
      <c r="A3" s="101"/>
      <c r="B3" s="102"/>
      <c r="C3" s="103"/>
      <c r="D3" s="103"/>
      <c r="E3" s="104"/>
      <c r="F3" s="105"/>
      <c r="G3" s="106"/>
    </row>
    <row r="4" spans="1:7" ht="12" customHeight="1">
      <c r="A4" s="107" t="s">
        <v>34</v>
      </c>
      <c r="B4" s="102"/>
      <c r="C4" s="103"/>
      <c r="D4" s="103"/>
      <c r="E4" s="104"/>
      <c r="F4" s="105" t="s">
        <v>35</v>
      </c>
      <c r="G4" s="108"/>
    </row>
    <row r="5" spans="1:7" ht="12.75" customHeight="1">
      <c r="A5" s="109" t="s">
        <v>203</v>
      </c>
      <c r="B5" s="110"/>
      <c r="C5" s="111" t="s">
        <v>204</v>
      </c>
      <c r="D5" s="112"/>
      <c r="E5" s="110"/>
      <c r="F5" s="105" t="s">
        <v>36</v>
      </c>
      <c r="G5" s="106"/>
    </row>
    <row r="6" spans="1:15" ht="12.75" customHeight="1">
      <c r="A6" s="107" t="s">
        <v>37</v>
      </c>
      <c r="B6" s="102"/>
      <c r="C6" s="103"/>
      <c r="D6" s="103"/>
      <c r="E6" s="104"/>
      <c r="F6" s="113" t="s">
        <v>38</v>
      </c>
      <c r="G6" s="114"/>
      <c r="O6" s="115"/>
    </row>
    <row r="7" spans="1:7" ht="12.75" customHeight="1">
      <c r="A7" s="116" t="s">
        <v>104</v>
      </c>
      <c r="B7" s="117"/>
      <c r="C7" s="118" t="s">
        <v>105</v>
      </c>
      <c r="D7" s="119"/>
      <c r="E7" s="119"/>
      <c r="F7" s="120" t="s">
        <v>39</v>
      </c>
      <c r="G7" s="114">
        <f>IF(G6=0,,ROUND((F30+F32)/G6,1))</f>
        <v>0</v>
      </c>
    </row>
    <row r="8" spans="1:9" ht="12.75">
      <c r="A8" s="121" t="s">
        <v>40</v>
      </c>
      <c r="B8" s="105"/>
      <c r="C8" s="311"/>
      <c r="D8" s="311"/>
      <c r="E8" s="312"/>
      <c r="F8" s="122" t="s">
        <v>41</v>
      </c>
      <c r="G8" s="123"/>
      <c r="H8" s="124"/>
      <c r="I8" s="125"/>
    </row>
    <row r="9" spans="1:8" ht="12.75">
      <c r="A9" s="121" t="s">
        <v>42</v>
      </c>
      <c r="B9" s="105"/>
      <c r="C9" s="311"/>
      <c r="D9" s="311"/>
      <c r="E9" s="312"/>
      <c r="F9" s="105"/>
      <c r="G9" s="126"/>
      <c r="H9" s="127"/>
    </row>
    <row r="10" spans="1:8" ht="12.75">
      <c r="A10" s="121" t="s">
        <v>43</v>
      </c>
      <c r="B10" s="105"/>
      <c r="C10" s="311" t="s">
        <v>132</v>
      </c>
      <c r="D10" s="311"/>
      <c r="E10" s="311"/>
      <c r="F10" s="128"/>
      <c r="G10" s="129"/>
      <c r="H10" s="130"/>
    </row>
    <row r="11" spans="1:57" ht="13.5" customHeight="1">
      <c r="A11" s="121" t="s">
        <v>44</v>
      </c>
      <c r="B11" s="105"/>
      <c r="C11" s="311" t="s">
        <v>131</v>
      </c>
      <c r="D11" s="311"/>
      <c r="E11" s="311"/>
      <c r="F11" s="131" t="s">
        <v>45</v>
      </c>
      <c r="G11" s="132"/>
      <c r="H11" s="127"/>
      <c r="BA11" s="133"/>
      <c r="BB11" s="133"/>
      <c r="BC11" s="133"/>
      <c r="BD11" s="133"/>
      <c r="BE11" s="133"/>
    </row>
    <row r="12" spans="1:8" ht="12.75" customHeight="1">
      <c r="A12" s="134" t="s">
        <v>46</v>
      </c>
      <c r="B12" s="102"/>
      <c r="C12" s="313"/>
      <c r="D12" s="313"/>
      <c r="E12" s="313"/>
      <c r="F12" s="135" t="s">
        <v>47</v>
      </c>
      <c r="G12" s="136"/>
      <c r="H12" s="127"/>
    </row>
    <row r="13" spans="1:8" ht="28.5" customHeight="1" thickBot="1">
      <c r="A13" s="137" t="s">
        <v>48</v>
      </c>
      <c r="B13" s="138"/>
      <c r="C13" s="138"/>
      <c r="D13" s="138"/>
      <c r="E13" s="139"/>
      <c r="F13" s="139"/>
      <c r="G13" s="140"/>
      <c r="H13" s="127"/>
    </row>
    <row r="14" spans="1:7" ht="17.25" customHeight="1" thickBot="1">
      <c r="A14" s="141" t="s">
        <v>49</v>
      </c>
      <c r="B14" s="142"/>
      <c r="C14" s="143"/>
      <c r="D14" s="144" t="s">
        <v>50</v>
      </c>
      <c r="E14" s="145"/>
      <c r="F14" s="145"/>
      <c r="G14" s="143"/>
    </row>
    <row r="15" spans="1:7" ht="15.75" customHeight="1">
      <c r="A15" s="146"/>
      <c r="B15" s="147" t="s">
        <v>51</v>
      </c>
      <c r="C15" s="148">
        <f>'02 02 Rek'!E10</f>
        <v>0</v>
      </c>
      <c r="D15" s="149" t="str">
        <f>'02 02 Rek'!A15</f>
        <v>Ztížené výrobní podmínky</v>
      </c>
      <c r="E15" s="150"/>
      <c r="F15" s="151"/>
      <c r="G15" s="148">
        <f>'02 02 Rek'!I15</f>
        <v>0</v>
      </c>
    </row>
    <row r="16" spans="1:7" ht="15.75" customHeight="1">
      <c r="A16" s="146" t="s">
        <v>52</v>
      </c>
      <c r="B16" s="147" t="s">
        <v>53</v>
      </c>
      <c r="C16" s="148">
        <f>'02 02 Rek'!F10</f>
        <v>0</v>
      </c>
      <c r="D16" s="101" t="str">
        <f>'02 02 Rek'!A16</f>
        <v>Zařízení staveniště</v>
      </c>
      <c r="E16" s="152"/>
      <c r="F16" s="153"/>
      <c r="G16" s="148">
        <f>'02 02 Rek'!I16</f>
        <v>0</v>
      </c>
    </row>
    <row r="17" spans="1:7" ht="15.75" customHeight="1">
      <c r="A17" s="146" t="s">
        <v>54</v>
      </c>
      <c r="B17" s="147" t="s">
        <v>55</v>
      </c>
      <c r="C17" s="148">
        <f>'02 02 Rek'!H10</f>
        <v>0</v>
      </c>
      <c r="D17" s="101" t="str">
        <f>'02 02 Rek'!A17</f>
        <v>Provoz investora</v>
      </c>
      <c r="E17" s="152"/>
      <c r="F17" s="153"/>
      <c r="G17" s="148">
        <f>'02 02 Rek'!I17</f>
        <v>0</v>
      </c>
    </row>
    <row r="18" spans="1:7" ht="15.75" customHeight="1">
      <c r="A18" s="154" t="s">
        <v>56</v>
      </c>
      <c r="B18" s="155" t="s">
        <v>57</v>
      </c>
      <c r="C18" s="148">
        <f>'02 02 Rek'!G10</f>
        <v>0</v>
      </c>
      <c r="D18" s="101" t="str">
        <f>'02 02 Rek'!A18</f>
        <v>Kompletační činnost (IČD)</v>
      </c>
      <c r="E18" s="152"/>
      <c r="F18" s="153"/>
      <c r="G18" s="148">
        <f>'02 02 Rek'!I18</f>
        <v>0</v>
      </c>
    </row>
    <row r="19" spans="1:7" ht="15.75" customHeight="1">
      <c r="A19" s="156" t="s">
        <v>58</v>
      </c>
      <c r="B19" s="147"/>
      <c r="C19" s="148">
        <f>SUM(C15:C18)</f>
        <v>0</v>
      </c>
      <c r="D19" s="101"/>
      <c r="E19" s="152"/>
      <c r="F19" s="153"/>
      <c r="G19" s="148"/>
    </row>
    <row r="20" spans="1:7" ht="15.75" customHeight="1">
      <c r="A20" s="156"/>
      <c r="B20" s="147"/>
      <c r="C20" s="148"/>
      <c r="D20" s="101"/>
      <c r="E20" s="152"/>
      <c r="F20" s="153"/>
      <c r="G20" s="148"/>
    </row>
    <row r="21" spans="1:7" ht="15.75" customHeight="1">
      <c r="A21" s="156" t="s">
        <v>29</v>
      </c>
      <c r="B21" s="147"/>
      <c r="C21" s="148">
        <f>'02 02 Rek'!I10</f>
        <v>0</v>
      </c>
      <c r="D21" s="101"/>
      <c r="E21" s="152"/>
      <c r="F21" s="153"/>
      <c r="G21" s="148"/>
    </row>
    <row r="22" spans="1:7" ht="15.75" customHeight="1">
      <c r="A22" s="157" t="s">
        <v>59</v>
      </c>
      <c r="B22" s="127"/>
      <c r="C22" s="148">
        <f>C19+C21</f>
        <v>0</v>
      </c>
      <c r="D22" s="101" t="s">
        <v>60</v>
      </c>
      <c r="E22" s="152"/>
      <c r="F22" s="153"/>
      <c r="G22" s="148">
        <f>G23-SUM(G15:G21)</f>
        <v>0</v>
      </c>
    </row>
    <row r="23" spans="1:7" ht="15.75" customHeight="1" thickBot="1">
      <c r="A23" s="314" t="s">
        <v>61</v>
      </c>
      <c r="B23" s="315"/>
      <c r="C23" s="158">
        <f>C22+G23</f>
        <v>0</v>
      </c>
      <c r="D23" s="159" t="s">
        <v>62</v>
      </c>
      <c r="E23" s="160"/>
      <c r="F23" s="161"/>
      <c r="G23" s="148">
        <f>'02 02 Rek'!H19</f>
        <v>0</v>
      </c>
    </row>
    <row r="24" spans="1:7" ht="12.75">
      <c r="A24" s="162" t="s">
        <v>63</v>
      </c>
      <c r="B24" s="163"/>
      <c r="C24" s="164"/>
      <c r="D24" s="163" t="s">
        <v>64</v>
      </c>
      <c r="E24" s="163"/>
      <c r="F24" s="165" t="s">
        <v>65</v>
      </c>
      <c r="G24" s="166"/>
    </row>
    <row r="25" spans="1:7" ht="12.75">
      <c r="A25" s="157" t="s">
        <v>66</v>
      </c>
      <c r="B25" s="127"/>
      <c r="C25" s="167"/>
      <c r="D25" s="127" t="s">
        <v>66</v>
      </c>
      <c r="F25" s="168" t="s">
        <v>66</v>
      </c>
      <c r="G25" s="169"/>
    </row>
    <row r="26" spans="1:7" ht="37.5" customHeight="1">
      <c r="A26" s="157" t="s">
        <v>67</v>
      </c>
      <c r="B26" s="170"/>
      <c r="C26" s="167"/>
      <c r="D26" s="127" t="s">
        <v>67</v>
      </c>
      <c r="F26" s="168" t="s">
        <v>67</v>
      </c>
      <c r="G26" s="169"/>
    </row>
    <row r="27" spans="1:7" ht="12.75">
      <c r="A27" s="157"/>
      <c r="B27" s="171"/>
      <c r="C27" s="167"/>
      <c r="D27" s="127"/>
      <c r="F27" s="168"/>
      <c r="G27" s="169"/>
    </row>
    <row r="28" spans="1:7" ht="12.75">
      <c r="A28" s="157" t="s">
        <v>68</v>
      </c>
      <c r="B28" s="127"/>
      <c r="C28" s="167"/>
      <c r="D28" s="168" t="s">
        <v>69</v>
      </c>
      <c r="E28" s="167"/>
      <c r="F28" s="172" t="s">
        <v>69</v>
      </c>
      <c r="G28" s="169"/>
    </row>
    <row r="29" spans="1:7" ht="69" customHeight="1">
      <c r="A29" s="157"/>
      <c r="B29" s="127"/>
      <c r="C29" s="173"/>
      <c r="D29" s="174"/>
      <c r="E29" s="173"/>
      <c r="F29" s="127"/>
      <c r="G29" s="169"/>
    </row>
    <row r="30" spans="1:7" ht="12.75">
      <c r="A30" s="175" t="s">
        <v>11</v>
      </c>
      <c r="B30" s="176"/>
      <c r="C30" s="177">
        <v>21</v>
      </c>
      <c r="D30" s="176" t="s">
        <v>70</v>
      </c>
      <c r="E30" s="178"/>
      <c r="F30" s="306">
        <f>C23-F32</f>
        <v>0</v>
      </c>
      <c r="G30" s="307"/>
    </row>
    <row r="31" spans="1:7" ht="12.75">
      <c r="A31" s="175" t="s">
        <v>71</v>
      </c>
      <c r="B31" s="176"/>
      <c r="C31" s="177">
        <f>C30</f>
        <v>21</v>
      </c>
      <c r="D31" s="176" t="s">
        <v>72</v>
      </c>
      <c r="E31" s="178"/>
      <c r="F31" s="306">
        <f>ROUND(PRODUCT(F30,C31/100),0)</f>
        <v>0</v>
      </c>
      <c r="G31" s="307"/>
    </row>
    <row r="32" spans="1:7" ht="12.75">
      <c r="A32" s="175" t="s">
        <v>11</v>
      </c>
      <c r="B32" s="176"/>
      <c r="C32" s="177">
        <v>0</v>
      </c>
      <c r="D32" s="176" t="s">
        <v>72</v>
      </c>
      <c r="E32" s="178"/>
      <c r="F32" s="306">
        <v>0</v>
      </c>
      <c r="G32" s="307"/>
    </row>
    <row r="33" spans="1:7" ht="12.75">
      <c r="A33" s="175" t="s">
        <v>71</v>
      </c>
      <c r="B33" s="179"/>
      <c r="C33" s="180">
        <f>C32</f>
        <v>0</v>
      </c>
      <c r="D33" s="176" t="s">
        <v>72</v>
      </c>
      <c r="E33" s="153"/>
      <c r="F33" s="306">
        <f>ROUND(PRODUCT(F32,C33/100),0)</f>
        <v>0</v>
      </c>
      <c r="G33" s="307"/>
    </row>
    <row r="34" spans="1:7" s="184" customFormat="1" ht="19.5" customHeight="1" thickBot="1">
      <c r="A34" s="181" t="s">
        <v>73</v>
      </c>
      <c r="B34" s="182"/>
      <c r="C34" s="182"/>
      <c r="D34" s="182"/>
      <c r="E34" s="183"/>
      <c r="F34" s="308">
        <f>ROUND(SUM(F30:F33),0)</f>
        <v>0</v>
      </c>
      <c r="G34" s="309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10" t="s">
        <v>130</v>
      </c>
      <c r="C37" s="310"/>
      <c r="D37" s="310"/>
      <c r="E37" s="310"/>
      <c r="F37" s="310"/>
      <c r="G37" s="310"/>
      <c r="H37" s="1" t="s">
        <v>1</v>
      </c>
    </row>
    <row r="38" spans="1:8" ht="12.75" customHeight="1">
      <c r="A38" s="185"/>
      <c r="B38" s="310"/>
      <c r="C38" s="310"/>
      <c r="D38" s="310"/>
      <c r="E38" s="310"/>
      <c r="F38" s="310"/>
      <c r="G38" s="310"/>
      <c r="H38" s="1" t="s">
        <v>1</v>
      </c>
    </row>
    <row r="39" spans="1:8" ht="12.75">
      <c r="A39" s="185"/>
      <c r="B39" s="310"/>
      <c r="C39" s="310"/>
      <c r="D39" s="310"/>
      <c r="E39" s="310"/>
      <c r="F39" s="310"/>
      <c r="G39" s="310"/>
      <c r="H39" s="1" t="s">
        <v>1</v>
      </c>
    </row>
    <row r="40" spans="1:8" ht="12.75">
      <c r="A40" s="185"/>
      <c r="B40" s="310"/>
      <c r="C40" s="310"/>
      <c r="D40" s="310"/>
      <c r="E40" s="310"/>
      <c r="F40" s="310"/>
      <c r="G40" s="310"/>
      <c r="H40" s="1" t="s">
        <v>1</v>
      </c>
    </row>
    <row r="41" spans="1:8" ht="12.75">
      <c r="A41" s="185"/>
      <c r="B41" s="310"/>
      <c r="C41" s="310"/>
      <c r="D41" s="310"/>
      <c r="E41" s="310"/>
      <c r="F41" s="310"/>
      <c r="G41" s="310"/>
      <c r="H41" s="1" t="s">
        <v>1</v>
      </c>
    </row>
    <row r="42" spans="1:8" ht="12.75">
      <c r="A42" s="185"/>
      <c r="B42" s="310"/>
      <c r="C42" s="310"/>
      <c r="D42" s="310"/>
      <c r="E42" s="310"/>
      <c r="F42" s="310"/>
      <c r="G42" s="310"/>
      <c r="H42" s="1" t="s">
        <v>1</v>
      </c>
    </row>
    <row r="43" spans="1:8" ht="12.75">
      <c r="A43" s="185"/>
      <c r="B43" s="310"/>
      <c r="C43" s="310"/>
      <c r="D43" s="310"/>
      <c r="E43" s="310"/>
      <c r="F43" s="310"/>
      <c r="G43" s="310"/>
      <c r="H43" s="1" t="s">
        <v>1</v>
      </c>
    </row>
    <row r="44" spans="1:8" ht="12.75" customHeight="1">
      <c r="A44" s="185"/>
      <c r="B44" s="310"/>
      <c r="C44" s="310"/>
      <c r="D44" s="310"/>
      <c r="E44" s="310"/>
      <c r="F44" s="310"/>
      <c r="G44" s="310"/>
      <c r="H44" s="1" t="s">
        <v>1</v>
      </c>
    </row>
    <row r="45" spans="1:8" ht="12.75" customHeight="1">
      <c r="A45" s="185"/>
      <c r="B45" s="310"/>
      <c r="C45" s="310"/>
      <c r="D45" s="310"/>
      <c r="E45" s="310"/>
      <c r="F45" s="310"/>
      <c r="G45" s="310"/>
      <c r="H45" s="1" t="s">
        <v>1</v>
      </c>
    </row>
    <row r="46" spans="2:7" ht="12.75">
      <c r="B46" s="305"/>
      <c r="C46" s="305"/>
      <c r="D46" s="305"/>
      <c r="E46" s="305"/>
      <c r="F46" s="305"/>
      <c r="G46" s="305"/>
    </row>
    <row r="47" spans="2:7" ht="12.75">
      <c r="B47" s="305"/>
      <c r="C47" s="305"/>
      <c r="D47" s="305"/>
      <c r="E47" s="305"/>
      <c r="F47" s="305"/>
      <c r="G47" s="305"/>
    </row>
    <row r="48" spans="2:7" ht="12.75">
      <c r="B48" s="305"/>
      <c r="C48" s="305"/>
      <c r="D48" s="305"/>
      <c r="E48" s="305"/>
      <c r="F48" s="305"/>
      <c r="G48" s="305"/>
    </row>
    <row r="49" spans="2:7" ht="12.75">
      <c r="B49" s="305"/>
      <c r="C49" s="305"/>
      <c r="D49" s="305"/>
      <c r="E49" s="305"/>
      <c r="F49" s="305"/>
      <c r="G49" s="305"/>
    </row>
    <row r="50" spans="2:7" ht="12.75">
      <c r="B50" s="305"/>
      <c r="C50" s="305"/>
      <c r="D50" s="305"/>
      <c r="E50" s="305"/>
      <c r="F50" s="305"/>
      <c r="G50" s="305"/>
    </row>
    <row r="51" spans="2:7" ht="12.75">
      <c r="B51" s="305"/>
      <c r="C51" s="305"/>
      <c r="D51" s="305"/>
      <c r="E51" s="305"/>
      <c r="F51" s="305"/>
      <c r="G51" s="305"/>
    </row>
  </sheetData>
  <sheetProtection/>
  <mergeCells count="18"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E70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16" t="s">
        <v>2</v>
      </c>
      <c r="B1" s="317"/>
      <c r="C1" s="186" t="s">
        <v>106</v>
      </c>
      <c r="D1" s="187"/>
      <c r="E1" s="188"/>
      <c r="F1" s="187"/>
      <c r="G1" s="189" t="s">
        <v>75</v>
      </c>
      <c r="H1" s="190" t="s">
        <v>203</v>
      </c>
      <c r="I1" s="191"/>
    </row>
    <row r="2" spans="1:9" ht="13.5" thickBot="1">
      <c r="A2" s="318" t="s">
        <v>76</v>
      </c>
      <c r="B2" s="319"/>
      <c r="C2" s="192" t="s">
        <v>205</v>
      </c>
      <c r="D2" s="193"/>
      <c r="E2" s="194"/>
      <c r="F2" s="193"/>
      <c r="G2" s="320" t="s">
        <v>204</v>
      </c>
      <c r="H2" s="321"/>
      <c r="I2" s="322"/>
    </row>
    <row r="3" ht="13.5" thickTop="1">
      <c r="F3" s="127"/>
    </row>
    <row r="4" spans="1:9" ht="19.5" customHeight="1">
      <c r="A4" s="195" t="s">
        <v>77</v>
      </c>
      <c r="B4" s="196"/>
      <c r="C4" s="196"/>
      <c r="D4" s="196"/>
      <c r="E4" s="197"/>
      <c r="F4" s="196"/>
      <c r="G4" s="196"/>
      <c r="H4" s="196"/>
      <c r="I4" s="196"/>
    </row>
    <row r="5" ht="13.5" thickBot="1"/>
    <row r="6" spans="1:9" s="127" customFormat="1" ht="13.5" thickBot="1">
      <c r="A6" s="198"/>
      <c r="B6" s="199" t="s">
        <v>78</v>
      </c>
      <c r="C6" s="199"/>
      <c r="D6" s="200"/>
      <c r="E6" s="201" t="s">
        <v>25</v>
      </c>
      <c r="F6" s="202" t="s">
        <v>26</v>
      </c>
      <c r="G6" s="202" t="s">
        <v>27</v>
      </c>
      <c r="H6" s="202" t="s">
        <v>28</v>
      </c>
      <c r="I6" s="203" t="s">
        <v>29</v>
      </c>
    </row>
    <row r="7" spans="1:9" s="127" customFormat="1" ht="12.75">
      <c r="A7" s="293" t="str">
        <f>'02 02 Pol'!B7</f>
        <v>1</v>
      </c>
      <c r="B7" s="62" t="str">
        <f>'02 02 Pol'!C7</f>
        <v>Zemní práce</v>
      </c>
      <c r="D7" s="204"/>
      <c r="E7" s="294">
        <f>'02 02 Pol'!BA22</f>
        <v>0</v>
      </c>
      <c r="F7" s="295">
        <f>'02 02 Pol'!BB22</f>
        <v>0</v>
      </c>
      <c r="G7" s="295">
        <f>'02 02 Pol'!BC22</f>
        <v>0</v>
      </c>
      <c r="H7" s="295">
        <f>'02 02 Pol'!BD22</f>
        <v>0</v>
      </c>
      <c r="I7" s="296">
        <f>'02 02 Pol'!BE22</f>
        <v>0</v>
      </c>
    </row>
    <row r="8" spans="1:9" s="127" customFormat="1" ht="12.75">
      <c r="A8" s="293" t="str">
        <f>'02 02 Pol'!B23</f>
        <v>5</v>
      </c>
      <c r="B8" s="62" t="str">
        <f>'02 02 Pol'!C23</f>
        <v>Komunikace</v>
      </c>
      <c r="D8" s="204"/>
      <c r="E8" s="294">
        <f>'02 02 Pol'!BA33</f>
        <v>0</v>
      </c>
      <c r="F8" s="295">
        <f>'02 02 Pol'!BB33</f>
        <v>0</v>
      </c>
      <c r="G8" s="295">
        <f>'02 02 Pol'!BC33</f>
        <v>0</v>
      </c>
      <c r="H8" s="295">
        <f>'02 02 Pol'!BD33</f>
        <v>0</v>
      </c>
      <c r="I8" s="296">
        <f>'02 02 Pol'!BE33</f>
        <v>0</v>
      </c>
    </row>
    <row r="9" spans="1:9" s="127" customFormat="1" ht="13.5" thickBot="1">
      <c r="A9" s="293" t="str">
        <f>'02 02 Pol'!B34</f>
        <v>99</v>
      </c>
      <c r="B9" s="62" t="str">
        <f>'02 02 Pol'!C34</f>
        <v>Staveništní přesun hmot</v>
      </c>
      <c r="D9" s="204"/>
      <c r="E9" s="294">
        <f>'02 02 Pol'!BA36</f>
        <v>0</v>
      </c>
      <c r="F9" s="295">
        <f>'02 02 Pol'!BB36</f>
        <v>0</v>
      </c>
      <c r="G9" s="295">
        <f>'02 02 Pol'!BC36</f>
        <v>0</v>
      </c>
      <c r="H9" s="295">
        <f>'02 02 Pol'!BD36</f>
        <v>0</v>
      </c>
      <c r="I9" s="296">
        <f>'02 02 Pol'!BE36</f>
        <v>0</v>
      </c>
    </row>
    <row r="10" spans="1:9" s="14" customFormat="1" ht="13.5" thickBot="1">
      <c r="A10" s="205"/>
      <c r="B10" s="206" t="s">
        <v>79</v>
      </c>
      <c r="C10" s="206"/>
      <c r="D10" s="207"/>
      <c r="E10" s="208">
        <f>SUM(E7:E9)</f>
        <v>0</v>
      </c>
      <c r="F10" s="209">
        <f>SUM(F7:F9)</f>
        <v>0</v>
      </c>
      <c r="G10" s="209">
        <f>SUM(G7:G9)</f>
        <v>0</v>
      </c>
      <c r="H10" s="209">
        <f>SUM(H7:H9)</f>
        <v>0</v>
      </c>
      <c r="I10" s="210">
        <f>SUM(I7:I9)</f>
        <v>0</v>
      </c>
    </row>
    <row r="11" spans="1:9" ht="12.75">
      <c r="A11" s="127"/>
      <c r="B11" s="127"/>
      <c r="C11" s="127"/>
      <c r="D11" s="127"/>
      <c r="E11" s="127"/>
      <c r="F11" s="127"/>
      <c r="G11" s="127"/>
      <c r="H11" s="127"/>
      <c r="I11" s="127"/>
    </row>
    <row r="12" spans="1:57" ht="19.5" customHeight="1">
      <c r="A12" s="196" t="s">
        <v>80</v>
      </c>
      <c r="B12" s="196"/>
      <c r="C12" s="196"/>
      <c r="D12" s="196"/>
      <c r="E12" s="196"/>
      <c r="F12" s="196"/>
      <c r="G12" s="211"/>
      <c r="H12" s="196"/>
      <c r="I12" s="196"/>
      <c r="BA12" s="133"/>
      <c r="BB12" s="133"/>
      <c r="BC12" s="133"/>
      <c r="BD12" s="133"/>
      <c r="BE12" s="133"/>
    </row>
    <row r="13" ht="13.5" thickBot="1"/>
    <row r="14" spans="1:9" ht="12.75">
      <c r="A14" s="162" t="s">
        <v>81</v>
      </c>
      <c r="B14" s="163"/>
      <c r="C14" s="163"/>
      <c r="D14" s="212"/>
      <c r="E14" s="213" t="s">
        <v>82</v>
      </c>
      <c r="F14" s="214" t="s">
        <v>12</v>
      </c>
      <c r="G14" s="215" t="s">
        <v>83</v>
      </c>
      <c r="H14" s="216"/>
      <c r="I14" s="217" t="s">
        <v>82</v>
      </c>
    </row>
    <row r="15" spans="1:53" ht="12.75">
      <c r="A15" s="156" t="s">
        <v>126</v>
      </c>
      <c r="B15" s="147"/>
      <c r="C15" s="147"/>
      <c r="D15" s="218"/>
      <c r="E15" s="219"/>
      <c r="F15" s="220"/>
      <c r="G15" s="221">
        <v>0</v>
      </c>
      <c r="H15" s="222"/>
      <c r="I15" s="223">
        <f>E15+F15*G15/100</f>
        <v>0</v>
      </c>
      <c r="BA15" s="1">
        <v>0</v>
      </c>
    </row>
    <row r="16" spans="1:53" ht="12.75">
      <c r="A16" s="156" t="s">
        <v>127</v>
      </c>
      <c r="B16" s="147"/>
      <c r="C16" s="147"/>
      <c r="D16" s="218"/>
      <c r="E16" s="219"/>
      <c r="F16" s="220"/>
      <c r="G16" s="221">
        <v>0</v>
      </c>
      <c r="H16" s="222"/>
      <c r="I16" s="223">
        <f>E16+F16*G16/100</f>
        <v>0</v>
      </c>
      <c r="BA16" s="1">
        <v>1</v>
      </c>
    </row>
    <row r="17" spans="1:53" ht="12.75">
      <c r="A17" s="156" t="s">
        <v>128</v>
      </c>
      <c r="B17" s="147"/>
      <c r="C17" s="147"/>
      <c r="D17" s="218"/>
      <c r="E17" s="219"/>
      <c r="F17" s="220"/>
      <c r="G17" s="221">
        <v>0</v>
      </c>
      <c r="H17" s="222"/>
      <c r="I17" s="223">
        <f>E17+F17*G17/100</f>
        <v>0</v>
      </c>
      <c r="BA17" s="1">
        <v>1</v>
      </c>
    </row>
    <row r="18" spans="1:53" ht="12.75">
      <c r="A18" s="156" t="s">
        <v>129</v>
      </c>
      <c r="B18" s="147"/>
      <c r="C18" s="147"/>
      <c r="D18" s="218"/>
      <c r="E18" s="219"/>
      <c r="F18" s="220"/>
      <c r="G18" s="221">
        <v>0</v>
      </c>
      <c r="H18" s="222"/>
      <c r="I18" s="223">
        <f>E18+F18*G18/100</f>
        <v>0</v>
      </c>
      <c r="BA18" s="1">
        <v>2</v>
      </c>
    </row>
    <row r="19" spans="1:9" ht="13.5" thickBot="1">
      <c r="A19" s="224"/>
      <c r="B19" s="225" t="s">
        <v>84</v>
      </c>
      <c r="C19" s="226"/>
      <c r="D19" s="227"/>
      <c r="E19" s="228"/>
      <c r="F19" s="229"/>
      <c r="G19" s="229"/>
      <c r="H19" s="323">
        <f>SUM(I15:I18)</f>
        <v>0</v>
      </c>
      <c r="I19" s="324"/>
    </row>
    <row r="21" spans="2:9" ht="12.75">
      <c r="B21" s="14"/>
      <c r="F21" s="230"/>
      <c r="G21" s="231"/>
      <c r="H21" s="231"/>
      <c r="I21" s="46"/>
    </row>
    <row r="22" spans="6:9" ht="12.75">
      <c r="F22" s="230"/>
      <c r="G22" s="231"/>
      <c r="H22" s="231"/>
      <c r="I22" s="46"/>
    </row>
    <row r="23" spans="6:9" ht="12.75">
      <c r="F23" s="230"/>
      <c r="G23" s="231"/>
      <c r="H23" s="231"/>
      <c r="I23" s="46"/>
    </row>
    <row r="24" spans="6:9" ht="12.75">
      <c r="F24" s="230"/>
      <c r="G24" s="231"/>
      <c r="H24" s="231"/>
      <c r="I24" s="46"/>
    </row>
    <row r="25" spans="6:9" ht="12.75">
      <c r="F25" s="230"/>
      <c r="G25" s="231"/>
      <c r="H25" s="231"/>
      <c r="I25" s="46"/>
    </row>
    <row r="26" spans="6:9" ht="12.75">
      <c r="F26" s="230"/>
      <c r="G26" s="231"/>
      <c r="H26" s="231"/>
      <c r="I26" s="46"/>
    </row>
    <row r="27" spans="6:9" ht="12.75">
      <c r="F27" s="230"/>
      <c r="G27" s="231"/>
      <c r="H27" s="231"/>
      <c r="I27" s="46"/>
    </row>
    <row r="28" spans="6:9" ht="12.75">
      <c r="F28" s="230"/>
      <c r="G28" s="231"/>
      <c r="H28" s="231"/>
      <c r="I28" s="46"/>
    </row>
    <row r="29" spans="6:9" ht="12.75">
      <c r="F29" s="230"/>
      <c r="G29" s="231"/>
      <c r="H29" s="231"/>
      <c r="I29" s="46"/>
    </row>
    <row r="30" spans="6:9" ht="12.75">
      <c r="F30" s="230"/>
      <c r="G30" s="231"/>
      <c r="H30" s="231"/>
      <c r="I30" s="46"/>
    </row>
    <row r="31" spans="6:9" ht="12.75">
      <c r="F31" s="230"/>
      <c r="G31" s="231"/>
      <c r="H31" s="231"/>
      <c r="I31" s="46"/>
    </row>
    <row r="32" spans="6:9" ht="12.75">
      <c r="F32" s="230"/>
      <c r="G32" s="231"/>
      <c r="H32" s="231"/>
      <c r="I32" s="46"/>
    </row>
    <row r="33" spans="6:9" ht="12.75">
      <c r="F33" s="230"/>
      <c r="G33" s="231"/>
      <c r="H33" s="231"/>
      <c r="I33" s="46"/>
    </row>
    <row r="34" spans="6:9" ht="12.75">
      <c r="F34" s="230"/>
      <c r="G34" s="231"/>
      <c r="H34" s="231"/>
      <c r="I34" s="46"/>
    </row>
    <row r="35" spans="6:9" ht="12.75">
      <c r="F35" s="230"/>
      <c r="G35" s="231"/>
      <c r="H35" s="231"/>
      <c r="I35" s="46"/>
    </row>
    <row r="36" spans="6:9" ht="12.75">
      <c r="F36" s="230"/>
      <c r="G36" s="231"/>
      <c r="H36" s="231"/>
      <c r="I36" s="46"/>
    </row>
    <row r="37" spans="6:9" ht="12.75">
      <c r="F37" s="230"/>
      <c r="G37" s="231"/>
      <c r="H37" s="231"/>
      <c r="I37" s="46"/>
    </row>
    <row r="38" spans="6:9" ht="12.75">
      <c r="F38" s="230"/>
      <c r="G38" s="231"/>
      <c r="H38" s="231"/>
      <c r="I38" s="46"/>
    </row>
    <row r="39" spans="6:9" ht="12.75">
      <c r="F39" s="230"/>
      <c r="G39" s="231"/>
      <c r="H39" s="231"/>
      <c r="I39" s="46"/>
    </row>
    <row r="40" spans="6:9" ht="12.75">
      <c r="F40" s="230"/>
      <c r="G40" s="231"/>
      <c r="H40" s="231"/>
      <c r="I40" s="46"/>
    </row>
    <row r="41" spans="6:9" ht="12.75">
      <c r="F41" s="230"/>
      <c r="G41" s="231"/>
      <c r="H41" s="231"/>
      <c r="I41" s="46"/>
    </row>
    <row r="42" spans="6:9" ht="12.75">
      <c r="F42" s="230"/>
      <c r="G42" s="231"/>
      <c r="H42" s="231"/>
      <c r="I42" s="46"/>
    </row>
    <row r="43" spans="6:9" ht="12.75">
      <c r="F43" s="230"/>
      <c r="G43" s="231"/>
      <c r="H43" s="231"/>
      <c r="I43" s="46"/>
    </row>
    <row r="44" spans="6:9" ht="12.75">
      <c r="F44" s="230"/>
      <c r="G44" s="231"/>
      <c r="H44" s="231"/>
      <c r="I44" s="46"/>
    </row>
    <row r="45" spans="6:9" ht="12.75">
      <c r="F45" s="230"/>
      <c r="G45" s="231"/>
      <c r="H45" s="231"/>
      <c r="I45" s="46"/>
    </row>
    <row r="46" spans="6:9" ht="12.75">
      <c r="F46" s="230"/>
      <c r="G46" s="231"/>
      <c r="H46" s="231"/>
      <c r="I46" s="46"/>
    </row>
    <row r="47" spans="6:9" ht="12.75">
      <c r="F47" s="230"/>
      <c r="G47" s="231"/>
      <c r="H47" s="231"/>
      <c r="I47" s="46"/>
    </row>
    <row r="48" spans="6:9" ht="12.75">
      <c r="F48" s="230"/>
      <c r="G48" s="231"/>
      <c r="H48" s="231"/>
      <c r="I48" s="46"/>
    </row>
    <row r="49" spans="6:9" ht="12.75">
      <c r="F49" s="230"/>
      <c r="G49" s="231"/>
      <c r="H49" s="231"/>
      <c r="I49" s="46"/>
    </row>
    <row r="50" spans="6:9" ht="12.75">
      <c r="F50" s="230"/>
      <c r="G50" s="231"/>
      <c r="H50" s="231"/>
      <c r="I50" s="46"/>
    </row>
    <row r="51" spans="6:9" ht="12.75">
      <c r="F51" s="230"/>
      <c r="G51" s="231"/>
      <c r="H51" s="231"/>
      <c r="I51" s="46"/>
    </row>
    <row r="52" spans="6:9" ht="12.75">
      <c r="F52" s="230"/>
      <c r="G52" s="231"/>
      <c r="H52" s="231"/>
      <c r="I52" s="46"/>
    </row>
    <row r="53" spans="6:9" ht="12.75">
      <c r="F53" s="230"/>
      <c r="G53" s="231"/>
      <c r="H53" s="231"/>
      <c r="I53" s="46"/>
    </row>
    <row r="54" spans="6:9" ht="12.75">
      <c r="F54" s="230"/>
      <c r="G54" s="231"/>
      <c r="H54" s="231"/>
      <c r="I54" s="46"/>
    </row>
    <row r="55" spans="6:9" ht="12.75">
      <c r="F55" s="230"/>
      <c r="G55" s="231"/>
      <c r="H55" s="231"/>
      <c r="I55" s="46"/>
    </row>
    <row r="56" spans="6:9" ht="12.75">
      <c r="F56" s="230"/>
      <c r="G56" s="231"/>
      <c r="H56" s="231"/>
      <c r="I56" s="46"/>
    </row>
    <row r="57" spans="6:9" ht="12.75">
      <c r="F57" s="230"/>
      <c r="G57" s="231"/>
      <c r="H57" s="231"/>
      <c r="I57" s="46"/>
    </row>
    <row r="58" spans="6:9" ht="12.75">
      <c r="F58" s="230"/>
      <c r="G58" s="231"/>
      <c r="H58" s="231"/>
      <c r="I58" s="46"/>
    </row>
    <row r="59" spans="6:9" ht="12.75">
      <c r="F59" s="230"/>
      <c r="G59" s="231"/>
      <c r="H59" s="231"/>
      <c r="I59" s="46"/>
    </row>
    <row r="60" spans="6:9" ht="12.75">
      <c r="F60" s="230"/>
      <c r="G60" s="231"/>
      <c r="H60" s="231"/>
      <c r="I60" s="46"/>
    </row>
    <row r="61" spans="6:9" ht="12.75">
      <c r="F61" s="230"/>
      <c r="G61" s="231"/>
      <c r="H61" s="231"/>
      <c r="I61" s="46"/>
    </row>
    <row r="62" spans="6:9" ht="12.75">
      <c r="F62" s="230"/>
      <c r="G62" s="231"/>
      <c r="H62" s="231"/>
      <c r="I62" s="46"/>
    </row>
    <row r="63" spans="6:9" ht="12.75">
      <c r="F63" s="230"/>
      <c r="G63" s="231"/>
      <c r="H63" s="231"/>
      <c r="I63" s="46"/>
    </row>
    <row r="64" spans="6:9" ht="12.75">
      <c r="F64" s="230"/>
      <c r="G64" s="231"/>
      <c r="H64" s="231"/>
      <c r="I64" s="46"/>
    </row>
    <row r="65" spans="6:9" ht="12.75">
      <c r="F65" s="230"/>
      <c r="G65" s="231"/>
      <c r="H65" s="231"/>
      <c r="I65" s="46"/>
    </row>
    <row r="66" spans="6:9" ht="12.75">
      <c r="F66" s="230"/>
      <c r="G66" s="231"/>
      <c r="H66" s="231"/>
      <c r="I66" s="46"/>
    </row>
    <row r="67" spans="6:9" ht="12.75">
      <c r="F67" s="230"/>
      <c r="G67" s="231"/>
      <c r="H67" s="231"/>
      <c r="I67" s="46"/>
    </row>
    <row r="68" spans="6:9" ht="12.75">
      <c r="F68" s="230"/>
      <c r="G68" s="231"/>
      <c r="H68" s="231"/>
      <c r="I68" s="46"/>
    </row>
    <row r="69" spans="6:9" ht="12.75">
      <c r="F69" s="230"/>
      <c r="G69" s="231"/>
      <c r="H69" s="231"/>
      <c r="I69" s="46"/>
    </row>
    <row r="70" spans="6:9" ht="12.75">
      <c r="F70" s="230"/>
      <c r="G70" s="231"/>
      <c r="H70" s="231"/>
      <c r="I70" s="46"/>
    </row>
  </sheetData>
  <sheetProtection/>
  <mergeCells count="4">
    <mergeCell ref="A1:B1"/>
    <mergeCell ref="A2:B2"/>
    <mergeCell ref="G2:I2"/>
    <mergeCell ref="H19:I19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 Melmerová</dc:creator>
  <cp:keywords/>
  <dc:description/>
  <cp:lastModifiedBy> </cp:lastModifiedBy>
  <dcterms:created xsi:type="dcterms:W3CDTF">2013-08-16T12:56:47Z</dcterms:created>
  <dcterms:modified xsi:type="dcterms:W3CDTF">2013-08-22T13:50:51Z</dcterms:modified>
  <cp:category/>
  <cp:version/>
  <cp:contentType/>
  <cp:contentStatus/>
</cp:coreProperties>
</file>